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26040" windowHeight="1056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ccessDatabase" hidden="1">"C:\ТЕХНОЛОГИ\Рашид\загр оборуд 2000\письма\перечень оборудования\БД СИЗ.mdb"</definedName>
    <definedName name="bjk">#REF!</definedName>
    <definedName name="bnmnj">#REF!</definedName>
    <definedName name="Button_21">"БД_СИЗ_БД_СИЗ_Таблица"</definedName>
    <definedName name="cfgertgf">#REF!</definedName>
    <definedName name="Excel_">#REF!</definedName>
    <definedName name="Excel_BuiltIn_Print_Area_1">#REF!</definedName>
    <definedName name="_1Excel_BuiltIn_Print_Area_1_1">#REF!</definedName>
    <definedName name="Excel_BuiltIn_Print_Area_1_17">#REF!</definedName>
    <definedName name="Excel_BuiltIn_Print_Area_1_7">#REF!</definedName>
    <definedName name="Excel_BuiltIn_Print_Area_10">#REF!</definedName>
    <definedName name="Excel_BuiltIn_Print_Area_12">#REF!</definedName>
    <definedName name="Excel_BuiltIn_Print_Area_12_2">#REF!</definedName>
    <definedName name="Excel_BuiltIn_Print_Area_14">#REF!</definedName>
    <definedName name="Excel_BuiltIn_Print_Area_16">#REF!</definedName>
    <definedName name="Excel_BuiltIn_Print_Area_16_17">#REF!</definedName>
    <definedName name="Excel_BuiltIn_Print_Area_16_7">#REF!</definedName>
    <definedName name="Excel_BuiltIn_Print_Area_17">#REF!</definedName>
    <definedName name="Excel_BuiltIn_Print_Area_22">#REF!</definedName>
    <definedName name="Excel_BuiltIn_Print_Area_3">#REF!</definedName>
    <definedName name="_2Excel_BuiltIn_Print_Area_3_1">#REF!</definedName>
    <definedName name="Excel_BuiltIn_Print_Area_3_17">#REF!</definedName>
    <definedName name="Excel_BuiltIn_Print_Area_3_7">#REF!</definedName>
    <definedName name="Excel_BuiltIn_Print_Area_33">#REF!</definedName>
    <definedName name="Excel_BuiltIn_Print_Area_4">#REF!</definedName>
    <definedName name="_3Excel_BuiltIn_Print_Area_4_1">#REF!</definedName>
    <definedName name="Excel_BuiltIn_Print_Area_5">#REF!</definedName>
    <definedName name="Excel_BuiltIn_Print_Area_59">#REF!</definedName>
    <definedName name="Excel_BuiltIn_Print_Area_6">#REF!</definedName>
    <definedName name="Excel_BuiltIn_Print_Titles_1">#REF!</definedName>
    <definedName name="_4Excel_BuiltIn_Print_Titles_1_1">#REF!</definedName>
    <definedName name="Excel_BuiltIn_Print_Titles_1_17">#REF!</definedName>
    <definedName name="Excel_BuiltIn_Print_Titles_1_7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9">#REF!</definedName>
    <definedName name="Excel_BuiltIn_Print_Titles_19_17">#REF!</definedName>
    <definedName name="Excel_BuiltIn_Print_Titles_19_7">#REF!</definedName>
    <definedName name="Excel_BuiltIn_Print_Titles_3">#REF!</definedName>
    <definedName name="_5Excel_BuiltIn_Print_Titles_3_1">#REF!</definedName>
    <definedName name="Excel_BuiltIn_Print_Titles_3_17">#REF!</definedName>
    <definedName name="Excel_BuiltIn_Print_Titles_3_7">#REF!</definedName>
    <definedName name="Excel_BuiltIn_Print_Titles_4">#REF!</definedName>
    <definedName name="_6Excel_BuiltIn_Print_Titles_4_1">#REF!</definedName>
    <definedName name="Excel_BuiltIn_Print_Titles_5">#REF!</definedName>
    <definedName name="Excel_BuiltIn_Print_Titles_6">('[7]срав с 241106'!$A$1:$C$65536,'[7]срав с 241106'!$A$4:$IV$6)</definedName>
    <definedName name="Excel_BuiltIn_Print_Titles_6_17">('[8]срав с 241106'!$A$1:$C$65536,'[8]срав с 241106'!$A$4:$IV$6)</definedName>
    <definedName name="Excel_BuiltIn_Print_Titles_7">('[7]ср таб'!$A$1:$C$65536,'[7]ср таб'!$A$4:$IV$6)</definedName>
    <definedName name="Excel_BuiltIn_Print_Titles_7_17">('[8]ср таб'!$A$1:$C$65536,'[8]ср таб'!$A$4:$IV$6)</definedName>
    <definedName name="Excel_BuitIn_Print_Area_12589">#REF!</definedName>
    <definedName name="ftyu">#REF!</definedName>
    <definedName name="gh">#REF!</definedName>
    <definedName name="ghddfg">#REF!</definedName>
    <definedName name="hui">#REF!</definedName>
    <definedName name="jhkh">#REF!</definedName>
    <definedName name="jv">#REF!</definedName>
    <definedName name="kclghjort">#REF!</definedName>
    <definedName name="lkk">#REF!</definedName>
    <definedName name="N_черт">#REF!</definedName>
    <definedName name="rdtuwer">#REF!</definedName>
    <definedName name="rte">#REF!</definedName>
    <definedName name="tyr">#REF!</definedName>
    <definedName name="ui">#REF!</definedName>
    <definedName name="wt">#REF!</definedName>
    <definedName name="xfghfthb">#REF!</definedName>
    <definedName name="zdgrdfgz">#REF!</definedName>
    <definedName name="А">#REF!</definedName>
    <definedName name="ааа">#REF!</definedName>
    <definedName name="Аванс">#REF!</definedName>
    <definedName name="Аванс_17">#REF!</definedName>
    <definedName name="Аванс_7">#REF!</definedName>
    <definedName name="ана">'[10]срав с 241106'!$A$1:$C$65536,'[10]срав с 241106'!$A$4:$IV$6</definedName>
    <definedName name="апвпа">#REF!</definedName>
    <definedName name="БАЗ">#REF!</definedName>
    <definedName name="бб">#REF!</definedName>
    <definedName name="веыкеп">#REF!</definedName>
    <definedName name="ВЗ_1л">#REF!</definedName>
    <definedName name="ВЗ_2л">#REF!</definedName>
    <definedName name="вкне">#REF!</definedName>
    <definedName name="вкнер">#REF!</definedName>
    <definedName name="вкпукеп">#REF!</definedName>
    <definedName name="Вставка">#REF!</definedName>
    <definedName name="г">#REF!</definedName>
    <definedName name="гидро">#REF!</definedName>
    <definedName name="гл">#REF!</definedName>
    <definedName name="дл">#REF!</definedName>
    <definedName name="дор">#REF!</definedName>
    <definedName name="дорб">#REF!</definedName>
    <definedName name="дороб">#REF!</definedName>
    <definedName name="еепык">#REF!</definedName>
    <definedName name="енр">#REF!</definedName>
    <definedName name="Заказ">#REF!</definedName>
    <definedName name="и">#REF!</definedName>
    <definedName name="Изделие">#REF!</definedName>
    <definedName name="Износ">#REF!</definedName>
    <definedName name="Износ_17">#REF!</definedName>
    <definedName name="Износ_7">#REF!</definedName>
    <definedName name="ии">#REF!</definedName>
    <definedName name="кепкпеы">#REF!</definedName>
    <definedName name="кепыкпен">#REF!</definedName>
    <definedName name="Код_матер">#REF!</definedName>
    <definedName name="Код_оп.">#REF!</definedName>
    <definedName name="ком">#REF!</definedName>
    <definedName name="Комисс">#REF!</definedName>
    <definedName name="Комисс_17">#REF!</definedName>
    <definedName name="Комисс_7">#REF!</definedName>
    <definedName name="кпыкеп">#REF!</definedName>
    <definedName name="кр">#REF!</definedName>
    <definedName name="Кр_ставка">#REF!</definedName>
    <definedName name="Кр_ставка_17">#REF!</definedName>
    <definedName name="Кр_ставка_7">#REF!</definedName>
    <definedName name="лист">#REF!</definedName>
    <definedName name="лит">#REF!</definedName>
    <definedName name="мама">#REF!</definedName>
    <definedName name="Материал">#REF!</definedName>
    <definedName name="МЛ">#REF!</definedName>
    <definedName name="мммм">#REF!</definedName>
    <definedName name="н">#REF!</definedName>
    <definedName name="наташа">#REF!</definedName>
    <definedName name="нве">#REF!</definedName>
    <definedName name="НДС">#REF!</definedName>
    <definedName name="НДС_17">#REF!</definedName>
    <definedName name="НДС_7">#REF!</definedName>
    <definedName name="НДС1">#REF!</definedName>
    <definedName name="о">#REF!</definedName>
    <definedName name="_xlnm.Print_Area" localSheetId="0">Потери!$A$1:$L$87</definedName>
    <definedName name="Оп">#REF!</definedName>
    <definedName name="ордлр">#REF!</definedName>
    <definedName name="п">#REF!</definedName>
    <definedName name="п1.2">#REF!</definedName>
    <definedName name="пок">#REF!</definedName>
    <definedName name="Помесячно">#REF!</definedName>
    <definedName name="пптаптт">#REF!</definedName>
    <definedName name="првар">#REF!</definedName>
    <definedName name="про">#REF!</definedName>
    <definedName name="Расчет">#REF!</definedName>
    <definedName name="рппр">('[7]срав с 241106'!$A$1:$C$65536,'[7]срав с 241106'!$A$4:$IV$6)</definedName>
    <definedName name="срав">#REF!</definedName>
    <definedName name="Стоим_имущ">#REF!</definedName>
    <definedName name="Стоим_имущ_17">#REF!</definedName>
    <definedName name="Стоим_имущ_7">#REF!</definedName>
    <definedName name="тт">#REF!</definedName>
    <definedName name="ттт">#REF!</definedName>
    <definedName name="ттт1">#REF!</definedName>
    <definedName name="укепукпуык">#REF!</definedName>
    <definedName name="фцукк">#REF!</definedName>
    <definedName name="ц">#REF!</definedName>
    <definedName name="щетка">#REF!</definedName>
    <definedName name="щетку">#REF!</definedName>
    <definedName name="ыва">#REF!</definedName>
    <definedName name="ывамука">#REF!</definedName>
    <definedName name="ЫУакуа">#REF!</definedName>
    <definedName name="ьь">#REF!</definedName>
    <definedName name="элек">#REF!</definedName>
  </definedNames>
  <calcPr calcId="124519" fullCalcOnLoad="1"/>
</workbook>
</file>

<file path=xl/calcChain.xml><?xml version="1.0" encoding="utf-8"?>
<calcChain xmlns="http://schemas.openxmlformats.org/spreadsheetml/2006/main">
  <c r="E87" i="1"/>
  <c r="D87"/>
  <c r="L86"/>
  <c r="J86" s="1"/>
  <c r="G86" s="1"/>
  <c r="K86"/>
  <c r="C86"/>
  <c r="B86"/>
  <c r="F86" s="1"/>
  <c r="L85"/>
  <c r="K85"/>
  <c r="J85" s="1"/>
  <c r="G85" s="1"/>
  <c r="C85"/>
  <c r="F85" s="1"/>
  <c r="B85"/>
  <c r="L84"/>
  <c r="J84" s="1"/>
  <c r="G84" s="1"/>
  <c r="K84"/>
  <c r="C84"/>
  <c r="B84"/>
  <c r="F84" s="1"/>
  <c r="L83"/>
  <c r="K83"/>
  <c r="J83" s="1"/>
  <c r="G83" s="1"/>
  <c r="C83"/>
  <c r="F83" s="1"/>
  <c r="B83"/>
  <c r="L82"/>
  <c r="J82" s="1"/>
  <c r="G82" s="1"/>
  <c r="K82"/>
  <c r="F82"/>
  <c r="C82"/>
  <c r="B82"/>
  <c r="L81"/>
  <c r="K81"/>
  <c r="J81" s="1"/>
  <c r="G81" s="1"/>
  <c r="C81"/>
  <c r="F81" s="1"/>
  <c r="B81"/>
  <c r="L80"/>
  <c r="K80"/>
  <c r="J80"/>
  <c r="G80" s="1"/>
  <c r="C80"/>
  <c r="B80"/>
  <c r="F80" s="1"/>
  <c r="L79"/>
  <c r="K79"/>
  <c r="J79" s="1"/>
  <c r="G79" s="1"/>
  <c r="C79"/>
  <c r="F79" s="1"/>
  <c r="B79"/>
  <c r="L78"/>
  <c r="J78" s="1"/>
  <c r="G78" s="1"/>
  <c r="K78"/>
  <c r="F78"/>
  <c r="C78"/>
  <c r="B78"/>
  <c r="L77"/>
  <c r="K77"/>
  <c r="J77" s="1"/>
  <c r="G77" s="1"/>
  <c r="C77"/>
  <c r="F77" s="1"/>
  <c r="B77"/>
  <c r="L76"/>
  <c r="K76"/>
  <c r="J76"/>
  <c r="G76" s="1"/>
  <c r="C76"/>
  <c r="B76"/>
  <c r="F76" s="1"/>
  <c r="L75"/>
  <c r="L87" s="1"/>
  <c r="I87" s="1"/>
  <c r="K75"/>
  <c r="J75" s="1"/>
  <c r="C75"/>
  <c r="C87" s="1"/>
  <c r="B75"/>
  <c r="B87" s="1"/>
  <c r="B70"/>
  <c r="K59"/>
  <c r="H59"/>
  <c r="H60" s="1"/>
  <c r="D59"/>
  <c r="K58"/>
  <c r="I58"/>
  <c r="I59" s="1"/>
  <c r="H58"/>
  <c r="E58"/>
  <c r="D58"/>
  <c r="E53"/>
  <c r="D53"/>
  <c r="B53"/>
  <c r="L52"/>
  <c r="K52"/>
  <c r="J52"/>
  <c r="G52" s="1"/>
  <c r="F52"/>
  <c r="C52"/>
  <c r="L51"/>
  <c r="J51" s="1"/>
  <c r="G51" s="1"/>
  <c r="K51"/>
  <c r="F51"/>
  <c r="C51"/>
  <c r="L50"/>
  <c r="K50"/>
  <c r="J50"/>
  <c r="G50" s="1"/>
  <c r="F50"/>
  <c r="C50"/>
  <c r="L49"/>
  <c r="J49" s="1"/>
  <c r="G49" s="1"/>
  <c r="K49"/>
  <c r="F49"/>
  <c r="C49"/>
  <c r="L48"/>
  <c r="K48"/>
  <c r="J48"/>
  <c r="G48" s="1"/>
  <c r="F48"/>
  <c r="C48"/>
  <c r="L47"/>
  <c r="J47" s="1"/>
  <c r="G47" s="1"/>
  <c r="K47"/>
  <c r="F47"/>
  <c r="C47"/>
  <c r="L46"/>
  <c r="K46"/>
  <c r="J46"/>
  <c r="G46" s="1"/>
  <c r="F46"/>
  <c r="C46"/>
  <c r="L45"/>
  <c r="J45" s="1"/>
  <c r="G45" s="1"/>
  <c r="K45"/>
  <c r="F45"/>
  <c r="C45"/>
  <c r="L44"/>
  <c r="K44"/>
  <c r="J44"/>
  <c r="G44" s="1"/>
  <c r="F44"/>
  <c r="C44"/>
  <c r="L43"/>
  <c r="J43" s="1"/>
  <c r="G43" s="1"/>
  <c r="K43"/>
  <c r="F43"/>
  <c r="C43"/>
  <c r="L42"/>
  <c r="K42"/>
  <c r="K53" s="1"/>
  <c r="H53" s="1"/>
  <c r="J42"/>
  <c r="G42" s="1"/>
  <c r="F42"/>
  <c r="C42"/>
  <c r="C53" s="1"/>
  <c r="F53" s="1"/>
  <c r="L41"/>
  <c r="L53" s="1"/>
  <c r="I53" s="1"/>
  <c r="K41"/>
  <c r="F41"/>
  <c r="C41"/>
  <c r="E36"/>
  <c r="D36"/>
  <c r="B36"/>
  <c r="L35"/>
  <c r="K35"/>
  <c r="J35" s="1"/>
  <c r="G35" s="1"/>
  <c r="C35"/>
  <c r="F35" s="1"/>
  <c r="L34"/>
  <c r="K34"/>
  <c r="J34" s="1"/>
  <c r="G34" s="1"/>
  <c r="C34"/>
  <c r="F34" s="1"/>
  <c r="L33"/>
  <c r="K33"/>
  <c r="J33" s="1"/>
  <c r="G33" s="1"/>
  <c r="C33"/>
  <c r="F33" s="1"/>
  <c r="L32"/>
  <c r="K32"/>
  <c r="J32" s="1"/>
  <c r="G32" s="1"/>
  <c r="C32"/>
  <c r="F32" s="1"/>
  <c r="L31"/>
  <c r="K31"/>
  <c r="J31" s="1"/>
  <c r="G31" s="1"/>
  <c r="C31"/>
  <c r="F31" s="1"/>
  <c r="L30"/>
  <c r="K30"/>
  <c r="J30" s="1"/>
  <c r="G30" s="1"/>
  <c r="C30"/>
  <c r="F30" s="1"/>
  <c r="L29"/>
  <c r="K29"/>
  <c r="J29" s="1"/>
  <c r="G29" s="1"/>
  <c r="C29"/>
  <c r="F29" s="1"/>
  <c r="L28"/>
  <c r="K28"/>
  <c r="J28" s="1"/>
  <c r="G28" s="1"/>
  <c r="C28"/>
  <c r="F28" s="1"/>
  <c r="L27"/>
  <c r="K27"/>
  <c r="J27" s="1"/>
  <c r="G27" s="1"/>
  <c r="C27"/>
  <c r="F27" s="1"/>
  <c r="L26"/>
  <c r="K26"/>
  <c r="J26" s="1"/>
  <c r="G26" s="1"/>
  <c r="C26"/>
  <c r="F26" s="1"/>
  <c r="L25"/>
  <c r="K25"/>
  <c r="J25" s="1"/>
  <c r="G25" s="1"/>
  <c r="C25"/>
  <c r="F25" s="1"/>
  <c r="L24"/>
  <c r="L36" s="1"/>
  <c r="I36" s="1"/>
  <c r="K24"/>
  <c r="K36" s="1"/>
  <c r="H36" s="1"/>
  <c r="C24"/>
  <c r="C36" s="1"/>
  <c r="F36" s="1"/>
  <c r="B19"/>
  <c r="L18"/>
  <c r="J18" s="1"/>
  <c r="G18" s="1"/>
  <c r="K18"/>
  <c r="F18"/>
  <c r="C18"/>
  <c r="L17"/>
  <c r="K17"/>
  <c r="J17"/>
  <c r="G17" s="1"/>
  <c r="F17"/>
  <c r="C17"/>
  <c r="L16"/>
  <c r="J16" s="1"/>
  <c r="G16" s="1"/>
  <c r="K16"/>
  <c r="F16"/>
  <c r="C16"/>
  <c r="L15"/>
  <c r="K15"/>
  <c r="J15"/>
  <c r="G15" s="1"/>
  <c r="F15"/>
  <c r="C15"/>
  <c r="L14"/>
  <c r="J14" s="1"/>
  <c r="G14" s="1"/>
  <c r="K14"/>
  <c r="F14"/>
  <c r="C14"/>
  <c r="L13"/>
  <c r="K13"/>
  <c r="J13"/>
  <c r="G13" s="1"/>
  <c r="F13"/>
  <c r="C13"/>
  <c r="L12"/>
  <c r="J12" s="1"/>
  <c r="G12" s="1"/>
  <c r="K12"/>
  <c r="I12"/>
  <c r="E12"/>
  <c r="C12" s="1"/>
  <c r="F12" s="1"/>
  <c r="H11"/>
  <c r="I11" s="1"/>
  <c r="L11" s="1"/>
  <c r="D11"/>
  <c r="E11" s="1"/>
  <c r="H10"/>
  <c r="K10" s="1"/>
  <c r="F10"/>
  <c r="E10"/>
  <c r="C10"/>
  <c r="K9"/>
  <c r="J9" s="1"/>
  <c r="G9" s="1"/>
  <c r="I9"/>
  <c r="L9" s="1"/>
  <c r="F9"/>
  <c r="E9"/>
  <c r="C9"/>
  <c r="K8"/>
  <c r="I8"/>
  <c r="L8" s="1"/>
  <c r="H8"/>
  <c r="E8"/>
  <c r="C8" s="1"/>
  <c r="F8" s="1"/>
  <c r="H7"/>
  <c r="I7" s="1"/>
  <c r="L7" s="1"/>
  <c r="E7"/>
  <c r="E19" s="1"/>
  <c r="C7"/>
  <c r="H61" l="1"/>
  <c r="K60"/>
  <c r="F87"/>
  <c r="L19"/>
  <c r="I19" s="1"/>
  <c r="J8"/>
  <c r="G8" s="1"/>
  <c r="I60"/>
  <c r="L59"/>
  <c r="G75"/>
  <c r="J87"/>
  <c r="G87" s="1"/>
  <c r="J59"/>
  <c r="K7"/>
  <c r="I10"/>
  <c r="L10" s="1"/>
  <c r="J10" s="1"/>
  <c r="G10" s="1"/>
  <c r="C11"/>
  <c r="F11" s="1"/>
  <c r="K11"/>
  <c r="J11" s="1"/>
  <c r="D19"/>
  <c r="J24"/>
  <c r="L58"/>
  <c r="D60"/>
  <c r="F75"/>
  <c r="F7"/>
  <c r="J41"/>
  <c r="C58"/>
  <c r="E59"/>
  <c r="K87"/>
  <c r="H87" s="1"/>
  <c r="F24"/>
  <c r="G41" l="1"/>
  <c r="J53"/>
  <c r="G53" s="1"/>
  <c r="D61"/>
  <c r="I61"/>
  <c r="L60"/>
  <c r="J60" s="1"/>
  <c r="F58"/>
  <c r="K19"/>
  <c r="H19" s="1"/>
  <c r="J7"/>
  <c r="E60"/>
  <c r="C59"/>
  <c r="F59" s="1"/>
  <c r="J36"/>
  <c r="G36" s="1"/>
  <c r="G24"/>
  <c r="K61"/>
  <c r="H62"/>
  <c r="J58"/>
  <c r="G11"/>
  <c r="C19"/>
  <c r="F19" s="1"/>
  <c r="E61" l="1"/>
  <c r="E62" s="1"/>
  <c r="E63" s="1"/>
  <c r="E64" s="1"/>
  <c r="E65" s="1"/>
  <c r="E66" s="1"/>
  <c r="E67" s="1"/>
  <c r="E68" s="1"/>
  <c r="E69" s="1"/>
  <c r="D62"/>
  <c r="H63"/>
  <c r="K62"/>
  <c r="I62"/>
  <c r="C60"/>
  <c r="F60" s="1"/>
  <c r="G59"/>
  <c r="G58"/>
  <c r="J19"/>
  <c r="G19" s="1"/>
  <c r="G7"/>
  <c r="H64" l="1"/>
  <c r="I63"/>
  <c r="L62"/>
  <c r="D63"/>
  <c r="C62"/>
  <c r="F62" s="1"/>
  <c r="J62"/>
  <c r="E70"/>
  <c r="C61"/>
  <c r="L61"/>
  <c r="G60"/>
  <c r="F61" l="1"/>
  <c r="H65"/>
  <c r="J61"/>
  <c r="I64"/>
  <c r="L63"/>
  <c r="C63"/>
  <c r="F63" s="1"/>
  <c r="D64"/>
  <c r="G62"/>
  <c r="K63"/>
  <c r="D65" l="1"/>
  <c r="C64"/>
  <c r="G61"/>
  <c r="I65"/>
  <c r="L64"/>
  <c r="H66"/>
  <c r="J63"/>
  <c r="G63" s="1"/>
  <c r="K64"/>
  <c r="H67" l="1"/>
  <c r="K66"/>
  <c r="C65"/>
  <c r="F65" s="1"/>
  <c r="D66"/>
  <c r="I66"/>
  <c r="L65"/>
  <c r="J64"/>
  <c r="K65"/>
  <c r="F64"/>
  <c r="G64" l="1"/>
  <c r="J65"/>
  <c r="G65" s="1"/>
  <c r="D67"/>
  <c r="C66"/>
  <c r="I67"/>
  <c r="L66"/>
  <c r="K67"/>
  <c r="H68"/>
  <c r="J66"/>
  <c r="H69" l="1"/>
  <c r="K68"/>
  <c r="F66"/>
  <c r="I68"/>
  <c r="L67"/>
  <c r="C67"/>
  <c r="F67" s="1"/>
  <c r="D68"/>
  <c r="G66"/>
  <c r="J67"/>
  <c r="G67" l="1"/>
  <c r="D69"/>
  <c r="C68"/>
  <c r="F68" s="1"/>
  <c r="I69"/>
  <c r="L69" s="1"/>
  <c r="L68"/>
  <c r="J68" s="1"/>
  <c r="G68" l="1"/>
  <c r="C69"/>
  <c r="D70"/>
  <c r="K69"/>
  <c r="L70"/>
  <c r="I70" s="1"/>
  <c r="F69" l="1"/>
  <c r="C70"/>
  <c r="F70" s="1"/>
  <c r="J69"/>
  <c r="K70"/>
  <c r="H70" s="1"/>
  <c r="G69" l="1"/>
  <c r="J70"/>
  <c r="G70" s="1"/>
</calcChain>
</file>

<file path=xl/sharedStrings.xml><?xml version="1.0" encoding="utf-8"?>
<sst xmlns="http://schemas.openxmlformats.org/spreadsheetml/2006/main" count="147" uniqueCount="32">
  <si>
    <t>Справка</t>
  </si>
  <si>
    <t>по потерям электроэнергии за 2015 год</t>
  </si>
  <si>
    <t>Период</t>
  </si>
  <si>
    <t>Потребление субабонентов, тыс.кВт.ч.</t>
  </si>
  <si>
    <t>Факт 2012 г.</t>
  </si>
  <si>
    <t>Количество потерь, тыс.кВт.ч.</t>
  </si>
  <si>
    <t>Уд.вес. Потерь в потреблении, %</t>
  </si>
  <si>
    <t>Тариф, руб.</t>
  </si>
  <si>
    <t>Затраты, тыс.руб.</t>
  </si>
  <si>
    <t>всего</t>
  </si>
  <si>
    <t>в пределах норм</t>
  </si>
  <si>
    <t>сверх норм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</si>
  <si>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</si>
  <si>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</si>
  <si>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</si>
  <si>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</si>
  <si>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</si>
  <si>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</si>
  <si>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</si>
  <si>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</si>
  <si>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</si>
  <si>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</si>
  <si>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</si>
  <si>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</si>
  <si>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2012 год</t>
  </si>
  <si>
    <t>Факт 2013 г.</t>
  </si>
  <si>
    <t>2013 год</t>
  </si>
  <si>
    <t>Факт 2014 г.</t>
  </si>
  <si>
    <t>2014 год</t>
  </si>
  <si>
    <t>План 2015 г.</t>
  </si>
  <si>
    <t>2015 год</t>
  </si>
  <si>
    <t>Факт 2015 г.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</si>
</sst>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%"/>
    <numFmt numFmtId="165" formatCode="0.00000"/>
    <numFmt numFmtId="166" formatCode="0.0"/>
  </numFmts>
  <fonts count="9">
    <font>
      <sz val="12"/>
      <color theme="1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color indexed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Courier"/>
      <family val="3"/>
    </font>
    <font>
      <sz val="10"/>
      <name val="Arial"/>
      <family val="2"/>
      <charset val="204"/>
    </font>
    <font>
      <sz val="10"/>
      <name val="Helv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2" applyAlignment="1">
      <alignment horizontal="center"/>
    </xf>
    <xf numFmtId="0" fontId="1" fillId="0" borderId="0" xfId="2"/>
    <xf numFmtId="0" fontId="1" fillId="0" borderId="0" xfId="2" applyFont="1" applyAlignment="1">
      <alignment horizontal="center"/>
    </xf>
    <xf numFmtId="0" fontId="1" fillId="0" borderId="1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1" fillId="0" borderId="3" xfId="2" applyBorder="1" applyAlignment="1">
      <alignment horizontal="center" vertical="center" wrapText="1"/>
    </xf>
    <xf numFmtId="0" fontId="1" fillId="0" borderId="4" xfId="2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" fillId="0" borderId="1" xfId="2" applyBorder="1"/>
    <xf numFmtId="4" fontId="1" fillId="0" borderId="1" xfId="2" applyNumberFormat="1" applyBorder="1"/>
    <xf numFmtId="164" fontId="1" fillId="0" borderId="1" xfId="1" applyNumberFormat="1" applyFont="1" applyBorder="1"/>
    <xf numFmtId="165" fontId="1" fillId="0" borderId="1" xfId="2" applyNumberFormat="1" applyBorder="1"/>
    <xf numFmtId="0" fontId="2" fillId="0" borderId="1" xfId="2" applyFont="1" applyBorder="1"/>
    <xf numFmtId="4" fontId="2" fillId="0" borderId="1" xfId="2" applyNumberFormat="1" applyFont="1" applyBorder="1"/>
    <xf numFmtId="164" fontId="2" fillId="0" borderId="1" xfId="1" applyNumberFormat="1" applyFont="1" applyBorder="1"/>
    <xf numFmtId="165" fontId="2" fillId="0" borderId="1" xfId="2" applyNumberFormat="1" applyFont="1" applyBorder="1"/>
    <xf numFmtId="0" fontId="2" fillId="0" borderId="2" xfId="2" applyFont="1" applyBorder="1"/>
    <xf numFmtId="166" fontId="2" fillId="0" borderId="1" xfId="2" applyNumberFormat="1" applyFont="1" applyBorder="1"/>
    <xf numFmtId="0" fontId="1" fillId="0" borderId="0" xfId="2" applyAlignment="1">
      <alignment horizontal="center" vertical="center" wrapText="1"/>
    </xf>
    <xf numFmtId="0" fontId="2" fillId="0" borderId="0" xfId="2" applyFont="1"/>
    <xf numFmtId="4" fontId="2" fillId="0" borderId="2" xfId="2" applyNumberFormat="1" applyFont="1" applyBorder="1"/>
  </cellXfs>
  <cellStyles count="17">
    <cellStyle name="Гиперссылка 2" xfId="3"/>
    <cellStyle name="Обычный" xfId="0" builtinId="0"/>
    <cellStyle name="Обычный 2" xfId="4"/>
    <cellStyle name="Обычный 2 2" xfId="5"/>
    <cellStyle name="Обычный 2 2 2" xfId="6"/>
    <cellStyle name="Обычный 2_Накопительная по потерям 2012-2014" xfId="7"/>
    <cellStyle name="Обычный 3" xfId="8"/>
    <cellStyle name="Обычный 4" xfId="9"/>
    <cellStyle name="Обычный 5" xfId="10"/>
    <cellStyle name="Обычный 6" xfId="11"/>
    <cellStyle name="Обычный_Накопительная по потерям 2012-2014" xfId="2"/>
    <cellStyle name="Процентный" xfId="1" builtinId="5"/>
    <cellStyle name="Процентный 2" xfId="12"/>
    <cellStyle name="Процентный 2 2" xfId="13"/>
    <cellStyle name="Стиль 1" xfId="14"/>
    <cellStyle name="Финансовый [0] 2" xfId="15"/>
    <cellStyle name="Финансовый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44;&#1077;&#1082;&#1072;&#1073;&#1088;&#1100;%202015/&#1053;&#1072;&#1082;&#1086;&#1087;&#1080;&#1090;&#1077;&#1083;&#1100;&#1085;&#1099;&#1081;%20&#1073;&#1072;&#1083;&#1072;&#1085;&#1089;%20&#1087;&#1086;%20&#1069;&#1069;%20&#1079;&#1072;%202015%20&#1075;-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z-econ-03/Local%20Settings/Temporary%20Internet%20Files/OLK3A/&#1052;&#1086;&#1080;%20&#1076;&#1086;&#1082;&#1091;&#1084;&#1077;&#1085;&#1090;&#1099;/&#1044;&#1048;&#1080;&#1057;/&#1041;&#1102;&#1076;&#1078;&#1077;&#1090;%202008/&#1041;&#1102;&#1076;&#1078;&#1077;&#1090;%20&#1044;&#1048;&#1080;&#1057;%202008%2019.11%20(&#1080;&#1089;&#1087;&#1088;%20&#1069;.&#1056;.)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uie-13/Local%20Settings/Temporary%20Internet%20Files/OLK1/My_Document/&#1069;&#1083;&#1100;&#1084;&#1080;&#1088;&#1072;/&#1069;&#1083;&#1100;&#1084;&#1080;&#1088;&#1072;%202006-2009/&#1040;&#1085;&#1072;&#1083;&#1080;&#1079;%20&#1087;&#1086;%20&#1089;&#1087;&#1077;&#1094;&#1090;&#1077;&#1093;&#1085;&#1080;&#1082;&#1077;/&#1057;&#1087;&#1077;&#1094;&#1090;&#1077;&#1093;&#1085;&#1080;&#1082;&#1072;%202009-10&#1075;/4%20&#1082;&#1074;&#1072;&#1088;&#1090;&#1072;&#1083;-1%20&#1082;&#1074;.%202010&#1075;/&#1059;&#1079;&#1083;&#1099;%20&#1076;&#1083;&#1103;%20&#1088;&#1072;&#1089;&#1095;&#1077;&#1090;&#1072;%20&#1080;&#1089;&#1087;&#1086;&#1083;&#1085;&#1077;&#1085;&#1080;&#1081;/&#1056;&#1072;&#1089;&#1095;&#1077;&#1090;%20&#1091;&#1079;&#1083;&#1086;&#1074;%20&#1076;&#1083;&#1103;%20&#1059;&#1055;&#1056;%201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ie-13\&#1084;&#1086;&#1080;%20&#1076;&#1086;&#1082;&#1091;&#1084;&#1077;&#1085;&#1090;&#1099;\Documents%20and%20Settings\dbuie-22\Local%20Settings\Temporary%20Internet%20Files\OLK59\&#1058;&#1055;\&#1041;&#1102;&#1076;&#1078;&#1077;&#1090;%20&#1058;&#1055;\&#1041;&#1102;&#1076;&#1078;&#1077;&#1090;%202009&#1075;\&#1055;&#1086;&#1090;&#1088;&#1077;&#1073;&#1085;&#1086;&#1089;&#1090;&#1100;%20&#1090;&#1077;&#1093;&#1085;&#1080;&#1082;&#1080;%20&#1080;%20&#1086;&#1073;&#1086;&#1088;%20%202009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ocument/&#1069;&#1083;&#1100;&#1084;&#1080;&#1088;&#1072;/&#1069;&#1083;&#1100;&#1084;&#1080;&#1088;&#1072;%202006-2009/&#1040;&#1085;&#1072;&#1083;&#1080;&#1079;%20&#1087;&#1086;%20&#1089;&#1087;&#1077;&#1094;&#1090;&#1077;&#1093;&#1085;&#1080;&#1082;&#1077;/&#1057;&#1087;&#1077;&#1094;&#1090;&#1077;&#1093;&#1085;&#1080;&#1082;&#1072;%202009-10&#1075;/2%20&#1082;&#1074;&#1072;&#1088;&#1090;&#1072;&#1083;%202010&#1075;/&#1059;&#1079;&#1083;&#1099;%20&#1076;&#1083;&#1103;%20&#1088;&#1072;&#1089;&#1095;&#1077;&#1090;&#1072;%20&#1080;&#1089;&#1087;&#1086;&#1083;&#1085;&#1077;&#1085;&#1080;&#1081;/&#1056;&#1072;&#1089;&#1095;&#1077;&#1090;%20&#1091;&#1079;&#1083;&#1086;&#1074;%20&#1076;&#1083;&#1103;%20&#1059;&#1055;&#1056;%201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z-econ-06\&#1050;&#1072;&#1090;&#1103;%202006%20-2009%20&#1075;&#1086;&#1076;&#1099;\My_Document\&#1069;&#1083;&#1100;&#1084;&#1080;&#1088;&#1072;\&#1069;&#1083;&#1100;&#1084;&#1080;&#1088;&#1072;%202006-2009\&#1040;&#1085;&#1072;&#1083;&#1080;&#1079;%20&#1087;&#1086;%20&#1089;&#1087;&#1077;&#1094;&#1090;&#1077;&#1093;&#1085;&#1080;&#1082;&#1077;\&#1057;&#1087;&#1077;&#1094;&#1090;&#1077;&#1093;&#1085;&#1080;&#1082;&#1072;%202009-10&#1075;\2%20&#1082;&#1074;&#1072;&#1088;&#1090;&#1072;&#1083;%202010&#1075;\&#1059;&#1079;&#1083;&#1099;%20&#1076;&#1083;&#1103;%20&#1088;&#1072;&#1089;&#1095;&#1077;&#1090;&#1072;%20&#1080;&#1089;&#1087;&#1086;&#1083;&#1085;&#1077;&#1085;&#1080;&#1081;\&#1056;&#1072;&#1089;&#1095;&#1077;&#1090;%20&#1091;&#1079;&#1083;&#1086;&#1074;%20&#1076;&#1083;&#1103;%20&#1059;&#1055;&#1056;%201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buie-25\Local%20Settings\Temporary%20Internet%20Files\OLK8\&#1059;&#1079;&#1083;&#1099;%20&#1076;&#1083;&#1103;%20&#1088;&#1072;&#1089;&#1095;&#1077;&#1090;&#1072;%20&#1080;&#1089;&#1087;&#1086;&#1083;&#1085;&#1077;&#1085;&#1080;&#1081;\&#1056;&#1072;&#1089;&#1095;&#1077;&#1090;%20&#1091;&#1079;&#1083;&#1086;&#1074;%20&#1076;&#1083;&#1103;%20&#1059;&#1055;&#1056;%201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z-econ-01\&#1069;&#1083;&#1100;&#1084;&#1080;&#1088;&#1072;%202006-2008\&#1052;&#1086;&#1080;%20&#1076;&#1086;&#1082;&#1091;&#1084;&#1077;&#1085;&#1090;&#1099;\&#1050;&#1072;&#1090;&#1103;%202005%20&#1075;&#1086;&#1076;\&#1050;&#1072;&#1083;&#1100;&#1082;&#1091;&#1083;&#1103;&#1094;&#1080;&#1080;\&#1052;&#1072;&#1095;&#1090;&#1072;%20&#1040;&#1055;&#1056;&#1057;-5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ie-13\&#1084;&#1086;&#1080;%20&#1076;&#1086;&#1082;&#1091;&#1084;&#1077;&#1085;&#1090;&#1099;\&#1052;&#1086;&#1080;%20&#1076;&#1086;&#1082;&#1091;&#1084;&#1077;&#1085;&#1090;&#1099;\&#1040;&#1085;&#1072;&#1083;&#1080;&#1079;&#1099;,%20&#1080;&#1090;&#1086;&#1075;&#1080;\&#1048;&#1090;&#1086;&#1075;&#1080;%202010&#1075;\&#1055;&#1086;&#1082;&#1072;&#1079;&#1072;&#1090;&#1077;&#1083;&#1080;%202010%20&#1075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ie-62\&#1052;&#1086;&#1080;%20&#1076;&#1086;&#1082;&#1091;&#1084;&#1077;&#1085;&#1090;&#1099;\&#1052;&#1086;&#1080;%20&#1076;&#1086;&#1082;&#1091;&#1084;&#1077;&#1085;&#1090;&#1099;\&#1043;&#1044;\&#1043;&#1044;%202010%20&#1075;&#1086;&#1076;\&#1056;&#1072;&#1073;&#1086;&#1095;&#1072;&#1103;\&#1059;&#1095;&#1077;&#1090;%20&#1076;&#1086;&#1075;&#1086;&#1074;&#1086;&#1088;&#1086;&#1074;%20&#1043;&#1044;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ie-62\&#1084;&#1086;&#1080;%20&#1076;&#1086;&#1082;&#1091;&#1084;&#1077;&#1085;&#1090;&#1099;\&#1052;&#1086;&#1080;%20&#1076;&#1086;&#1082;&#1091;&#1084;&#1077;&#1085;&#1090;&#1099;\&#1044;&#1048;&#1080;&#1057;\2010%20&#1075;&#1086;&#1076;\&#1041;&#1070;&#1044;&#1046;&#1045;&#1058;%20&#1044;&#1048;&#1080;&#1057;%202010\&#1041;&#1070;&#1044;&#1046;&#1045;&#1058;%20&#1044;&#1048;&#1080;&#1057;%20&#1089;%20&#1091;&#1095;&#1077;&#1090;&#1086;&#1084;%20&#1044;&#1043;&#1069;%20&#1085;&#1072;%20&#1085;&#1086;&#1103;&#1073;&#1088;&#1100;-&#1076;&#1077;&#1082;&#1072;&#1073;%202010%20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ie-13\&#1084;&#1086;&#1080;%20&#1076;&#1086;&#1082;&#1091;&#1084;&#1077;&#1085;&#1090;&#1099;\&#1052;&#1086;&#1080;%20&#1076;&#1086;&#1082;&#1091;&#1084;&#1077;&#1085;&#1090;&#1099;\&#1043;&#1044;\&#1043;&#1044;%202010%20&#1075;&#1086;&#1076;\&#1056;&#1072;&#1073;&#1086;&#1095;&#1072;&#1103;\&#1059;&#1095;&#1077;&#1090;%20&#1076;&#1086;&#1075;&#1086;&#1074;&#1086;&#1088;&#1086;&#1074;%20&#1043;&#1044;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4;&#1043;&#1069;/&#1041;&#1102;&#1076;&#1078;&#1077;&#1090;%202010/&#1041;&#1102;&#1076;&#1078;&#1077;&#1090;/&#1050;&#1086;&#1088;&#1088;&#1077;&#1082;&#1090;&#1080;&#1088;&#1086;&#1074;&#1082;&#1080;%20&#1073;&#1102;&#1076;&#1078;&#1077;&#1090;&#1072;/020810/&#1057;&#1088;&#1072;&#1074;&#1085;&#1080;&#1090;_&#1090;&#1072;&#1073;&#1083;&#1080;&#1094;&#1099;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uie-62/Local%20Settings/Temporary%20Internet%20Files/OLKA7/&#1054;&#1089;&#1085;&#1086;&#1074;&#1085;&#1099;&#1077;%20&#1087;&#1086;&#1082;&#1072;&#1079;&#1072;&#1090;&#1077;&#1083;&#1080;%20&#1044;&#1048;&#1080;&#1057;%201%20&#1095;&#1090;&#1077;&#1085;&#1080;&#1077;%20&#1080;%20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44;&#1048;&#1080;&#1057;\&#1041;&#1102;&#1076;&#1078;&#1077;&#1090;%202008\&#1041;&#1102;&#1076;&#1078;&#1077;&#1090;%20&#1044;&#1048;&#1080;&#1057;%202008%2019.11%20(&#1080;&#1089;&#1087;&#1088;%20&#1069;.&#1056;.)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uie-69.ELAZDOM/Local%20Settings/Temporary%20Internet%20Files/OLK122/es-peo-06/Local%20Settings/Temporary%20Internet%20Files/OLK4/&#1044;&#1048;&#1080;&#1057;/2008%20&#1075;&#1086;&#1076;/&#1041;&#1102;&#1076;&#1078;&#1077;&#1090;%202008/&#1041;&#1102;&#1076;&#1078;&#1077;&#1090;%20&#1044;&#1048;&#1080;&#1057;%202008%2019.11%20(&#1080;&#1089;&#1087;&#1088;%20&#1069;.&#1056;.)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ie-62\&#1052;&#1086;&#1080;%20&#1076;&#1086;&#1082;&#1091;&#1084;&#1077;&#1085;&#1090;&#1099;\Documents%20and%20Settings\dbuie-22\Local%20Settings\Temporary%20Internet%20Files\OLK59\&#1058;&#1055;\&#1041;&#1102;&#1076;&#1078;&#1077;&#1090;%20&#1058;&#1055;\&#1041;&#1102;&#1076;&#1078;&#1077;&#1090;%202009&#1075;\&#1055;&#1086;&#1090;&#1088;&#1077;&#1073;&#1085;&#1086;&#1089;&#1090;&#1100;%20&#1090;&#1077;&#1093;&#1085;&#1080;&#1082;&#1080;%20&#1080;%20&#1086;&#1073;&#1086;&#1088;%20%202009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ЭЭ"/>
      <sheetName val="Транспортировка"/>
      <sheetName val="Энергосбыт объемы"/>
      <sheetName val="Потери"/>
      <sheetName val="Выставлено арендаторам"/>
    </sheetNames>
    <sheetDataSet>
      <sheetData sheetId="0"/>
      <sheetData sheetId="1"/>
      <sheetData sheetId="2">
        <row r="51">
          <cell r="D51">
            <v>799.14</v>
          </cell>
          <cell r="E51">
            <v>741.65899999999999</v>
          </cell>
          <cell r="F51">
            <v>766.92200000000003</v>
          </cell>
          <cell r="G51">
            <v>674.01700000000005</v>
          </cell>
          <cell r="H51">
            <v>616.03499999999997</v>
          </cell>
          <cell r="I51">
            <v>672.93</v>
          </cell>
          <cell r="J51">
            <v>536.51599999999996</v>
          </cell>
          <cell r="K51">
            <v>621.98500000000001</v>
          </cell>
          <cell r="L51">
            <v>694.61500000000001</v>
          </cell>
          <cell r="M51">
            <v>807.43200000000002</v>
          </cell>
          <cell r="N51">
            <v>801.72400000000005</v>
          </cell>
          <cell r="O51">
            <v>845.06399999999996</v>
          </cell>
        </row>
      </sheetData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Ц номенкл по бюд"/>
      <sheetName val="протокол _2_"/>
      <sheetName val="протокол"/>
      <sheetName val="срав с 241106"/>
      <sheetName val="ср таб"/>
      <sheetName val="ср таб (свод)"/>
      <sheetName val="показ"/>
      <sheetName val="ДИиС ежем"/>
      <sheetName val="бюджет 2008"/>
      <sheetName val="услуги 07"/>
      <sheetName val="услуги"/>
      <sheetName val="АСУ"/>
      <sheetName val="ОСО"/>
      <sheetName val="ВКОобъем"/>
      <sheetName val="ВКОзатраты"/>
      <sheetName val="проверка"/>
      <sheetName val="Марж"/>
      <sheetName val="2008"/>
      <sheetName val="расчет"/>
      <sheetName val="сравнение"/>
      <sheetName val="ключ"/>
      <sheetName val="СА"/>
      <sheetName val="Ресурсоэф"/>
      <sheetName val="аморт"/>
    </sheetNames>
    <sheetDataSet>
      <sheetData sheetId="0"/>
      <sheetData sheetId="1"/>
      <sheetData sheetId="2"/>
      <sheetData sheetId="3" refreshError="1">
        <row r="1">
          <cell r="A1" t="str">
            <v>Сравнительная справка по основным показателям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L4" t="str">
            <v>Примечание</v>
          </cell>
          <cell r="M4" t="str">
            <v>Служба телекоммуникаций</v>
          </cell>
          <cell r="T4" t="str">
            <v>Группа дизайна и полиграфии</v>
          </cell>
          <cell r="AA4" t="str">
            <v>Отдел сервисного обслуживания</v>
          </cell>
          <cell r="AH4" t="str">
            <v>Отдел АСУ</v>
          </cell>
        </row>
        <row r="5">
          <cell r="D5" t="str">
            <v>2005 год</v>
          </cell>
          <cell r="E5" t="str">
            <v>2007  год</v>
          </cell>
          <cell r="I5" t="str">
            <v>2007 год</v>
          </cell>
          <cell r="M5" t="str">
            <v>2005 год</v>
          </cell>
          <cell r="N5" t="str">
            <v>2006 год</v>
          </cell>
          <cell r="R5" t="str">
            <v>2007 год</v>
          </cell>
          <cell r="T5" t="str">
            <v>2005 год</v>
          </cell>
          <cell r="U5" t="str">
            <v>2006 год</v>
          </cell>
          <cell r="Y5" t="str">
            <v>2007 год</v>
          </cell>
          <cell r="AA5" t="str">
            <v>2005 год</v>
          </cell>
          <cell r="AB5" t="str">
            <v>2006 год</v>
          </cell>
          <cell r="AF5" t="str">
            <v>2007 год</v>
          </cell>
          <cell r="AH5" t="str">
            <v>2005 год</v>
          </cell>
          <cell r="AI5" t="str">
            <v>2006 год</v>
          </cell>
          <cell r="AM5" t="str">
            <v>2007 год</v>
          </cell>
        </row>
        <row r="6">
          <cell r="D6" t="str">
            <v>факт</v>
          </cell>
          <cell r="E6" t="str">
            <v>план</v>
          </cell>
          <cell r="F6" t="str">
            <v>проект от 24.11.06г.</v>
          </cell>
          <cell r="G6" t="str">
            <v>% вып.</v>
          </cell>
          <cell r="H6" t="str">
            <v>темп роста 2006г. к 2005, %</v>
          </cell>
          <cell r="I6" t="str">
            <v xml:space="preserve">план </v>
          </cell>
          <cell r="J6" t="str">
            <v>Откл.</v>
          </cell>
          <cell r="K6" t="str">
            <v>%изм.</v>
          </cell>
          <cell r="M6" t="str">
            <v>факт</v>
          </cell>
          <cell r="N6" t="str">
            <v>план</v>
          </cell>
          <cell r="O6" t="str">
            <v>оценка</v>
          </cell>
          <cell r="P6" t="str">
            <v>% вып.</v>
          </cell>
          <cell r="Q6" t="str">
            <v>темп роста 2006г. к 2005, %</v>
          </cell>
          <cell r="R6" t="str">
            <v xml:space="preserve">план </v>
          </cell>
          <cell r="S6" t="str">
            <v>темп роста 2007г. к 2006, %</v>
          </cell>
          <cell r="T6" t="str">
            <v>факт</v>
          </cell>
          <cell r="U6" t="str">
            <v>план</v>
          </cell>
          <cell r="V6" t="str">
            <v>оценка</v>
          </cell>
          <cell r="W6" t="str">
            <v>% вып.</v>
          </cell>
          <cell r="X6" t="str">
            <v>темп роста 2006г. к 2005, %</v>
          </cell>
          <cell r="Y6" t="str">
            <v xml:space="preserve">план </v>
          </cell>
          <cell r="Z6" t="str">
            <v>темп роста 2007г. к 2006, %</v>
          </cell>
          <cell r="AA6" t="str">
            <v>факт</v>
          </cell>
          <cell r="AB6" t="str">
            <v>план</v>
          </cell>
          <cell r="AC6" t="str">
            <v>оценка</v>
          </cell>
          <cell r="AD6" t="str">
            <v>% вып.</v>
          </cell>
          <cell r="AE6" t="str">
            <v>темп роста 2006г. к 2005, %</v>
          </cell>
          <cell r="AF6" t="str">
            <v xml:space="preserve">план </v>
          </cell>
          <cell r="AG6" t="str">
            <v>темп роста 2007г. к 2006, %</v>
          </cell>
          <cell r="AH6" t="str">
            <v>факт</v>
          </cell>
          <cell r="AI6" t="str">
            <v>план</v>
          </cell>
          <cell r="AJ6" t="str">
            <v>оценка</v>
          </cell>
          <cell r="AK6" t="str">
            <v>% вып.</v>
          </cell>
          <cell r="AL6" t="str">
            <v>темп роста 2006г. к 2005, %</v>
          </cell>
          <cell r="AM6" t="str">
            <v xml:space="preserve">план </v>
          </cell>
          <cell r="AN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ОСО, ОАСУ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ОСО, ОАСУ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ОСО, ОАСУ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ОСО, ОАСУ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на УПР 100"/>
      <sheetName val="узлы УПР 100"/>
      <sheetName val="СВМ для УПР 100"/>
      <sheetName val="Лист5"/>
      <sheetName val="свод на УПР 100 (2)"/>
      <sheetName val="аналит. на отличия УПР 100"/>
      <sheetName val="свод на УПР 100 (для ДЭ)"/>
      <sheetName val="свод на УПР 100 (СИз)"/>
      <sheetName val="отличия от АПР 80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требн. техники"/>
      <sheetName val="поступ.тех. по мес ."/>
      <sheetName val="поступл.обор. по мес."/>
      <sheetName val="потребн. техники (3)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на УПР 100"/>
      <sheetName val="узлы УПР 100"/>
      <sheetName val="СВМ для УПР 100"/>
      <sheetName val="Лист5"/>
      <sheetName val="отличия от АПР 80"/>
      <sheetName val="аналит. на отличия УПР 100"/>
      <sheetName val="свод на УПР 100 (для ДЭ)"/>
      <sheetName val="свод на УПР 100 (СИз)"/>
      <sheetName val=" на отличия УПР 100 по мачтам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на УПР 100"/>
      <sheetName val="узлы УПР 100"/>
      <sheetName val="СВМ для УПР 100"/>
      <sheetName val="Лист5"/>
      <sheetName val="отличия от АПР 80"/>
      <sheetName val="аналит. на отличия УПР 100"/>
      <sheetName val="свод на УПР 100 (для ДЭ)"/>
      <sheetName val="свод на УПР 100 (СИз)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на УПР 100"/>
      <sheetName val="узлы УПР 100"/>
      <sheetName val="СВМ для УПР 100"/>
      <sheetName val="Лист5"/>
      <sheetName val="отличия от АПР 80"/>
      <sheetName val="аналит. на отличия УПР 100"/>
      <sheetName val="свод на УПР 100 (для ДЭ)"/>
      <sheetName val="свод на УПР 100 (СИз)"/>
      <sheetName val=" на отличия УПР 100 по мачтам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ачта (2)"/>
      <sheetName val="мачта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оногород 29.01.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менная стипендия"/>
      <sheetName val="Трудовые книжки"/>
      <sheetName val="УСО"/>
      <sheetName val="МП  (2)"/>
      <sheetName val="Рук-во"/>
      <sheetName val="Рук-во подписка 2010"/>
      <sheetName val="МП "/>
      <sheetName val="ДК прочие"/>
      <sheetName val="Обучение ДИиС"/>
      <sheetName val="СПЭ обучение"/>
      <sheetName val="ДБНУ обучение (3)"/>
      <sheetName val="УХО СДП"/>
      <sheetName val="реклама"/>
      <sheetName val="ДБНУ канц"/>
      <sheetName val="профком"/>
      <sheetName val="профком (2)"/>
      <sheetName val="УХО, ДВС флаги"/>
      <sheetName val="рук прочие страхование"/>
      <sheetName val="рук прочие ауд"/>
      <sheetName val="МП представит"/>
      <sheetName val="ДВС коммерч"/>
      <sheetName val="МП ФЗП отпуск (2)"/>
      <sheetName val="МП ФЗП отпуск"/>
      <sheetName val="ДБНУ обучение (2)"/>
      <sheetName val="подг. кад (4)"/>
      <sheetName val="УХО (вко)"/>
      <sheetName val="УХО (2)"/>
      <sheetName val="УХО"/>
      <sheetName val="УХО (3)"/>
      <sheetName val="УХО (хоз нужды)"/>
      <sheetName val="СПО"/>
      <sheetName val="ДБНУ кондицион"/>
      <sheetName val="ВТиОТ 2010 (общая)"/>
      <sheetName val="ВТиОТ 2010 (Принтер)"/>
      <sheetName val="ВТиОТ 2010 монитор"/>
      <sheetName val="КП прочие охрана"/>
      <sheetName val="ДПРиИО подг. кад (3)"/>
      <sheetName val="ДПРиИО подг. кад (2)"/>
      <sheetName val="ДК подг. кад"/>
      <sheetName val="Типогр. расходы увелич.смету"/>
      <sheetName val="ДПРиИО подг. кад"/>
      <sheetName val="ДПРиИО прочие"/>
      <sheetName val="ДПРиИО канц 2010"/>
      <sheetName val="прочие по ГД"/>
      <sheetName val="МП представит. 2009"/>
      <sheetName val="ДВС стор (представит 2010)"/>
      <sheetName val="ДВС ВКО (представит 2010)"/>
      <sheetName val="ДВС (канц. товары 2010)"/>
      <sheetName val="ДВС"/>
      <sheetName val="ДВС 2010"/>
      <sheetName val="ДВС (СПСР Экспресс 2010"/>
      <sheetName val="ДЭстат  инф"/>
      <sheetName val="СР охрана труда"/>
      <sheetName val="СИЗ бумага"/>
      <sheetName val="ДВС сувениры (2)"/>
      <sheetName val="ДВС сувениры"/>
      <sheetName val="ДБНУ премирование"/>
      <sheetName val="ДЭ Премирование Кадырова"/>
      <sheetName val="ДЭ премирование"/>
      <sheetName val="ДЭ канц"/>
      <sheetName val="рук обучение"/>
      <sheetName val="рук услуги"/>
      <sheetName val="рук прочие"/>
      <sheetName val="МП  ОО НПП  &quot;ЭКОТРОМ РБ&quot;"/>
      <sheetName val="СПО ООО Гарант"/>
      <sheetName val="сспо гарант 2010"/>
      <sheetName val="сспо 1С 2010"/>
      <sheetName val="СПО К+"/>
      <sheetName val="ДБНУ обучение"/>
      <sheetName val="ДБНУ консуль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ая СМР"/>
      <sheetName val="Ожидаемое (05.10)"/>
      <sheetName val="НР (ср.мес.)"/>
      <sheetName val="НР (год)"/>
      <sheetName val="НР (год) (вариант 2)"/>
      <sheetName val="Сравнительная"/>
      <sheetName val="Осн показ ДИиС 05.10.10"/>
      <sheetName val="Осн показ ДИиС 08.10.10 (с ДГЭ)"/>
      <sheetName val="БЮДЖЕТ 2010 Ожид.05.10.10"/>
      <sheetName val="Бюджет Буфет"/>
      <sheetName val="Справка 01 09 2010"/>
      <sheetName val="Ожидаемые"/>
      <sheetName val="Лист1 (2)"/>
      <sheetName val="протокол"/>
      <sheetName val="Марж. анализ"/>
      <sheetName val="ключ"/>
      <sheetName val="Осн_показат (год)"/>
      <sheetName val="проверка"/>
      <sheetName val="Свод"/>
      <sheetName val="Сравнение помесячно"/>
      <sheetName val="БЮДЖЕТ 2010 МЕРОПРИЯТИЯ"/>
      <sheetName val="Лист1"/>
      <sheetName val="Анализ"/>
      <sheetName val="УСЛУГИ 2010"/>
      <sheetName val="ССПО"/>
      <sheetName val="соц. расходы (сравнит.)"/>
      <sheetName val="затраты ВКО"/>
      <sheetName val="объемы ВКО"/>
      <sheetName val="Смета затрат 2010"/>
      <sheetName val="услуги _2010 (сравн)"/>
      <sheetName val="сравн. с 1 чт."/>
      <sheetName val="НР 2010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менная стипендия"/>
      <sheetName val="Трудовые книжки"/>
      <sheetName val="УСО"/>
      <sheetName val="МП  (2)"/>
      <sheetName val="Рук-во"/>
      <sheetName val="Рук-во подписка 2010"/>
      <sheetName val="МП "/>
      <sheetName val="ДК прочие"/>
      <sheetName val="Обучение ДИиС"/>
      <sheetName val="СПЭ обучение"/>
      <sheetName val="ДБНУ обучение (3)"/>
      <sheetName val="УХО СДП"/>
      <sheetName val="реклама"/>
      <sheetName val="ДБНУ канц"/>
      <sheetName val="профком"/>
      <sheetName val="профком (2)"/>
      <sheetName val="УХО, ДВС флаги"/>
      <sheetName val="рук прочие страхование"/>
      <sheetName val="рук прочие ауд"/>
      <sheetName val="МП представит"/>
      <sheetName val="ДВС коммерч"/>
      <sheetName val="МП ФЗП отпуск (2)"/>
      <sheetName val="МП ФЗП отпуск"/>
      <sheetName val="ДБНУ обучение (2)"/>
      <sheetName val="подг. кад (4)"/>
      <sheetName val="УХО (вко)"/>
      <sheetName val="УХО (2)"/>
      <sheetName val="УХО"/>
      <sheetName val="УХО (3)"/>
      <sheetName val="УХО (хоз нужды)"/>
      <sheetName val="СПО"/>
      <sheetName val="ДБНУ кондицион"/>
      <sheetName val="ВТиОТ 2010 (общая)"/>
      <sheetName val="ВТиОТ 2010 (Принтер)"/>
      <sheetName val="ВТиОТ 2010 монитор"/>
      <sheetName val="КП прочие охрана"/>
      <sheetName val="ДПРиИО подг. кад (3)"/>
      <sheetName val="ДПРиИО подг. кад (2)"/>
      <sheetName val="ДК подг. кад"/>
      <sheetName val="Типогр. расходы увелич.смету"/>
      <sheetName val="ДПРиИО подг. кад"/>
      <sheetName val="ДПРиИО прочие"/>
      <sheetName val="ДПРиИО канц 2010"/>
      <sheetName val="прочие по ГД"/>
      <sheetName val="МП представит. 2009"/>
      <sheetName val="ДВС стор (представит 2010)"/>
      <sheetName val="ДВС ВКО (представит 2010)"/>
      <sheetName val="ДВС (канц. товары 2010)"/>
      <sheetName val="ДВС"/>
      <sheetName val="ДВС 2010"/>
      <sheetName val="ДВС (СПСР Экспресс 2010"/>
      <sheetName val="ДЭстат  инф"/>
      <sheetName val="СР охрана труда"/>
      <sheetName val="СИЗ бумага"/>
      <sheetName val="ДВС сувениры (2)"/>
      <sheetName val="ДВС сувениры"/>
      <sheetName val="ДБНУ премирование"/>
      <sheetName val="ДЭ Премирование Кадырова"/>
      <sheetName val="ДЭ премирование"/>
      <sheetName val="ДЭ канц"/>
      <sheetName val="рук обучение"/>
      <sheetName val="рук ghjxbt"/>
      <sheetName val="МП  ОО НПП  &quot;ЭКОТРОМ РБ&quot;"/>
      <sheetName val="СПО ООО Гарант"/>
      <sheetName val="сспо гарант 2010"/>
      <sheetName val="сспо 1С 2010"/>
      <sheetName val="СПО К+"/>
      <sheetName val="ДБНУ обучение"/>
      <sheetName val="ДБНУ консульт"/>
      <sheetName val="рук услуги"/>
      <sheetName val="рук пр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Буфет"/>
      <sheetName val="Свод"/>
      <sheetName val="Свод (без доп затрат)"/>
      <sheetName val="Сравнительная таблица"/>
      <sheetName val="Анализ"/>
      <sheetName val="НР"/>
      <sheetName val="справка по ПСМ"/>
      <sheetName val="ключ 2010"/>
      <sheetName val="НР энергетика"/>
      <sheetName val="НР УТР"/>
      <sheetName val="справка по жд путям"/>
      <sheetName val="Маржин анализ "/>
      <sheetName val="Срав_табл по чтениям "/>
      <sheetName val="Сравнительная таблица (ДГЭ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помесячно 1 чтение"/>
      <sheetName val="Показатели помесячно уточн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Ц номенкл по бюд"/>
      <sheetName val="протокол _2_"/>
      <sheetName val="протокол"/>
      <sheetName val="срав с 241106"/>
      <sheetName val="ср таб"/>
      <sheetName val="ср таб (свод)"/>
      <sheetName val="показ"/>
      <sheetName val="ДИиС ежем"/>
      <sheetName val="бюджет 2008"/>
      <sheetName val="услуги 07"/>
      <sheetName val="услуги"/>
      <sheetName val="АСУ"/>
      <sheetName val="ОСО"/>
      <sheetName val="ВКОобъем"/>
      <sheetName val="ВКОзатраты"/>
      <sheetName val="проверка"/>
      <sheetName val="Марж"/>
      <sheetName val="2008"/>
      <sheetName val="расчет"/>
      <sheetName val="сравнение"/>
      <sheetName val="ключ"/>
      <sheetName val="СА"/>
      <sheetName val="Ресурсоэф"/>
      <sheetName val="аморт"/>
    </sheetNames>
    <sheetDataSet>
      <sheetData sheetId="0"/>
      <sheetData sheetId="1"/>
      <sheetData sheetId="2"/>
      <sheetData sheetId="3" refreshError="1">
        <row r="1">
          <cell r="A1" t="str">
            <v>Сравнительная справка по основным показателям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L4" t="str">
            <v>Примечание</v>
          </cell>
          <cell r="M4" t="str">
            <v>Служба телекоммуникаций</v>
          </cell>
          <cell r="T4" t="str">
            <v>Группа дизайна и полиграфии</v>
          </cell>
          <cell r="AA4" t="str">
            <v>Отдел сервисного обслуживания</v>
          </cell>
          <cell r="AH4" t="str">
            <v>Отдел АСУ</v>
          </cell>
        </row>
        <row r="5">
          <cell r="D5" t="str">
            <v>2005 год</v>
          </cell>
          <cell r="E5" t="str">
            <v>2007  год</v>
          </cell>
          <cell r="I5" t="str">
            <v>2007 год</v>
          </cell>
          <cell r="M5" t="str">
            <v>2005 год</v>
          </cell>
          <cell r="N5" t="str">
            <v>2006 год</v>
          </cell>
          <cell r="R5" t="str">
            <v>2007 год</v>
          </cell>
          <cell r="T5" t="str">
            <v>2005 год</v>
          </cell>
          <cell r="U5" t="str">
            <v>2006 год</v>
          </cell>
          <cell r="Y5" t="str">
            <v>2007 год</v>
          </cell>
          <cell r="AA5" t="str">
            <v>2005 год</v>
          </cell>
          <cell r="AB5" t="str">
            <v>2006 год</v>
          </cell>
          <cell r="AF5" t="str">
            <v>2007 год</v>
          </cell>
          <cell r="AH5" t="str">
            <v>2005 год</v>
          </cell>
          <cell r="AI5" t="str">
            <v>2006 год</v>
          </cell>
          <cell r="AM5" t="str">
            <v>2007 год</v>
          </cell>
        </row>
        <row r="6">
          <cell r="D6" t="str">
            <v>факт</v>
          </cell>
          <cell r="E6" t="str">
            <v>план</v>
          </cell>
          <cell r="F6" t="str">
            <v>проект от 24.11.06г.</v>
          </cell>
          <cell r="G6" t="str">
            <v>% вып.</v>
          </cell>
          <cell r="H6" t="str">
            <v>темп роста 2006г. к 2005, %</v>
          </cell>
          <cell r="I6" t="str">
            <v xml:space="preserve">план </v>
          </cell>
          <cell r="J6" t="str">
            <v>Откл.</v>
          </cell>
          <cell r="K6" t="str">
            <v>%изм.</v>
          </cell>
          <cell r="M6" t="str">
            <v>факт</v>
          </cell>
          <cell r="N6" t="str">
            <v>план</v>
          </cell>
          <cell r="O6" t="str">
            <v>оценка</v>
          </cell>
          <cell r="P6" t="str">
            <v>% вып.</v>
          </cell>
          <cell r="Q6" t="str">
            <v>темп роста 2006г. к 2005, %</v>
          </cell>
          <cell r="R6" t="str">
            <v xml:space="preserve">план </v>
          </cell>
          <cell r="S6" t="str">
            <v>темп роста 2007г. к 2006, %</v>
          </cell>
          <cell r="T6" t="str">
            <v>факт</v>
          </cell>
          <cell r="U6" t="str">
            <v>план</v>
          </cell>
          <cell r="V6" t="str">
            <v>оценка</v>
          </cell>
          <cell r="W6" t="str">
            <v>% вып.</v>
          </cell>
          <cell r="X6" t="str">
            <v>темп роста 2006г. к 2005, %</v>
          </cell>
          <cell r="Y6" t="str">
            <v xml:space="preserve">план </v>
          </cell>
          <cell r="Z6" t="str">
            <v>темп роста 2007г. к 2006, %</v>
          </cell>
          <cell r="AA6" t="str">
            <v>факт</v>
          </cell>
          <cell r="AB6" t="str">
            <v>план</v>
          </cell>
          <cell r="AC6" t="str">
            <v>оценка</v>
          </cell>
          <cell r="AD6" t="str">
            <v>% вып.</v>
          </cell>
          <cell r="AE6" t="str">
            <v>темп роста 2006г. к 2005, %</v>
          </cell>
          <cell r="AF6" t="str">
            <v xml:space="preserve">план </v>
          </cell>
          <cell r="AG6" t="str">
            <v>темп роста 2007г. к 2006, %</v>
          </cell>
          <cell r="AH6" t="str">
            <v>факт</v>
          </cell>
          <cell r="AI6" t="str">
            <v>план</v>
          </cell>
          <cell r="AJ6" t="str">
            <v>оценка</v>
          </cell>
          <cell r="AK6" t="str">
            <v>% вып.</v>
          </cell>
          <cell r="AL6" t="str">
            <v>темп роста 2006г. к 2005, %</v>
          </cell>
          <cell r="AM6" t="str">
            <v xml:space="preserve">план </v>
          </cell>
          <cell r="AN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ОСО, ОАСУ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ОСО, ОАСУ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ОСО, ОАСУ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ОСО, ОАСУ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</sheetData>
      <sheetData sheetId="4" refreshError="1">
        <row r="1">
          <cell r="A1" t="str">
            <v>Основные показатели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K4" t="str">
            <v>Примечание</v>
          </cell>
          <cell r="L4" t="str">
            <v>Служба телекоммуникаций</v>
          </cell>
          <cell r="S4" t="str">
            <v>Сервисный центр</v>
          </cell>
          <cell r="Z4" t="str">
            <v>Отдел сервисного обслуживания</v>
          </cell>
          <cell r="AG4" t="str">
            <v>Отдел АСУ</v>
          </cell>
        </row>
        <row r="5">
          <cell r="D5" t="str">
            <v>2006 год</v>
          </cell>
          <cell r="E5" t="str">
            <v>2007 год</v>
          </cell>
          <cell r="I5" t="str">
            <v>2008 год</v>
          </cell>
          <cell r="L5" t="str">
            <v>2006 год</v>
          </cell>
          <cell r="M5" t="str">
            <v>2007 год</v>
          </cell>
          <cell r="Q5" t="str">
            <v>2008 год</v>
          </cell>
          <cell r="S5" t="str">
            <v>2006 год</v>
          </cell>
          <cell r="T5" t="str">
            <v>2007 год</v>
          </cell>
          <cell r="X5" t="str">
            <v>2008 год</v>
          </cell>
          <cell r="Z5" t="str">
            <v>2006 год</v>
          </cell>
          <cell r="AA5" t="str">
            <v>2007 год</v>
          </cell>
          <cell r="AE5" t="str">
            <v>2008 год</v>
          </cell>
          <cell r="AG5" t="str">
            <v>2005 год</v>
          </cell>
          <cell r="AH5" t="str">
            <v>2007 год</v>
          </cell>
          <cell r="AL5" t="str">
            <v>2008 год</v>
          </cell>
        </row>
        <row r="6">
          <cell r="D6" t="str">
            <v>факт</v>
          </cell>
          <cell r="E6" t="str">
            <v>план</v>
          </cell>
          <cell r="F6" t="str">
            <v>оценка</v>
          </cell>
          <cell r="G6" t="str">
            <v>% вып.</v>
          </cell>
          <cell r="H6" t="str">
            <v>темп роста 2007г. к 2006, %</v>
          </cell>
          <cell r="I6" t="str">
            <v xml:space="preserve">план </v>
          </cell>
          <cell r="J6" t="str">
            <v>темп роста 2008г. к 2007, %</v>
          </cell>
          <cell r="L6" t="str">
            <v>факт</v>
          </cell>
          <cell r="M6" t="str">
            <v>план</v>
          </cell>
          <cell r="N6" t="str">
            <v>оценка</v>
          </cell>
          <cell r="O6" t="str">
            <v>% вып.</v>
          </cell>
          <cell r="P6" t="str">
            <v>темп роста 2007г. к 2006, %</v>
          </cell>
          <cell r="Q6" t="str">
            <v xml:space="preserve">план </v>
          </cell>
          <cell r="R6" t="str">
            <v>темп роста 2008г. к 2007, %</v>
          </cell>
          <cell r="S6" t="str">
            <v>факт</v>
          </cell>
          <cell r="T6" t="str">
            <v>план</v>
          </cell>
          <cell r="U6" t="str">
            <v>оценка</v>
          </cell>
          <cell r="V6" t="str">
            <v>% вып.</v>
          </cell>
          <cell r="W6" t="str">
            <v>темп роста 2007г. к 2006, %</v>
          </cell>
          <cell r="X6" t="str">
            <v xml:space="preserve">план </v>
          </cell>
          <cell r="Y6" t="str">
            <v>темп роста 2008г. к 2007, %</v>
          </cell>
          <cell r="Z6" t="str">
            <v>факт</v>
          </cell>
          <cell r="AA6" t="str">
            <v>план</v>
          </cell>
          <cell r="AB6" t="str">
            <v>оценка</v>
          </cell>
          <cell r="AC6" t="str">
            <v>% вып.</v>
          </cell>
          <cell r="AD6" t="str">
            <v>темп роста 2007г. к 2006, %</v>
          </cell>
          <cell r="AE6" t="str">
            <v xml:space="preserve">план </v>
          </cell>
          <cell r="AF6" t="str">
            <v>темп роста 2008г. к 2007, %</v>
          </cell>
          <cell r="AG6" t="str">
            <v>факт</v>
          </cell>
          <cell r="AH6" t="str">
            <v>план</v>
          </cell>
          <cell r="AI6" t="str">
            <v>оценка</v>
          </cell>
          <cell r="AJ6" t="str">
            <v>% вып.</v>
          </cell>
          <cell r="AK6" t="str">
            <v>темп роста 2006г. к 2005, %</v>
          </cell>
          <cell r="AL6" t="str">
            <v xml:space="preserve">план </v>
          </cell>
          <cell r="AM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  <row r="42">
          <cell r="B42" t="str">
            <v>Директор ДИиС                                                                       В.А.Гаренских</v>
          </cell>
        </row>
        <row r="43">
          <cell r="B43" t="str">
            <v>Гл.бухгалтер ДИиС                                                                 Л.А.Минахметова</v>
          </cell>
        </row>
        <row r="44">
          <cell r="B44" t="str">
            <v>Гл.специалист - рук.группы СБП                                           Э.Р.Якубова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рав с 241106"/>
      <sheetName val="ср таб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требн. техники"/>
      <sheetName val="поступ.тех. по мес ."/>
      <sheetName val="поступл.обор. по мес."/>
      <sheetName val="потребн. техники (3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87"/>
  <sheetViews>
    <sheetView tabSelected="1" view="pageBreakPreview" workbookViewId="0">
      <selection activeCell="J91" sqref="J91"/>
    </sheetView>
  </sheetViews>
  <sheetFormatPr defaultColWidth="7.109375" defaultRowHeight="12.75" outlineLevelRow="2"/>
  <cols>
    <col min="1" max="1" width="11" style="2" customWidth="1"/>
    <col min="2" max="2" width="10.109375" style="2" customWidth="1"/>
    <col min="3" max="3" width="7.109375" style="2"/>
    <col min="4" max="4" width="7.88671875" style="2" bestFit="1" customWidth="1"/>
    <col min="5" max="7" width="7.109375" style="2"/>
    <col min="8" max="8" width="8.21875" style="2" bestFit="1" customWidth="1"/>
    <col min="9" max="16384" width="7.109375" style="2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2" hidden="1" outlineLevel="1">
      <c r="A4" s="4" t="s">
        <v>2</v>
      </c>
      <c r="B4" s="5" t="s">
        <v>3</v>
      </c>
      <c r="C4" s="6" t="s">
        <v>4</v>
      </c>
      <c r="D4" s="6"/>
      <c r="E4" s="6"/>
      <c r="F4" s="6"/>
      <c r="G4" s="6"/>
      <c r="H4" s="6"/>
      <c r="I4" s="6"/>
      <c r="J4" s="6"/>
      <c r="K4" s="6"/>
      <c r="L4" s="6"/>
    </row>
    <row r="5" spans="1:12" hidden="1" outlineLevel="1">
      <c r="A5" s="4"/>
      <c r="B5" s="7"/>
      <c r="C5" s="4" t="s">
        <v>5</v>
      </c>
      <c r="D5" s="4"/>
      <c r="E5" s="4"/>
      <c r="F5" s="5" t="s">
        <v>6</v>
      </c>
      <c r="G5" s="4" t="s">
        <v>7</v>
      </c>
      <c r="H5" s="4"/>
      <c r="I5" s="4"/>
      <c r="J5" s="4" t="s">
        <v>8</v>
      </c>
      <c r="K5" s="4"/>
      <c r="L5" s="4"/>
    </row>
    <row r="6" spans="1:12" ht="38.25" hidden="1" outlineLevel="1">
      <c r="A6" s="4"/>
      <c r="B6" s="8"/>
      <c r="C6" s="9" t="s">
        <v>9</v>
      </c>
      <c r="D6" s="9" t="s">
        <v>10</v>
      </c>
      <c r="E6" s="9" t="s">
        <v>11</v>
      </c>
      <c r="F6" s="8"/>
      <c r="G6" s="9" t="s">
        <v>9</v>
      </c>
      <c r="H6" s="9" t="s">
        <v>10</v>
      </c>
      <c r="I6" s="9" t="s">
        <v>11</v>
      </c>
      <c r="J6" s="9" t="s">
        <v>9</v>
      </c>
      <c r="K6" s="9" t="s">
        <v>10</v>
      </c>
      <c r="L6" s="9" t="s">
        <v>11</v>
      </c>
    </row>
    <row r="7" spans="1:12" hidden="1" outlineLevel="2">
      <c r="A7" s="10" t="s">
        <v>12</v>
      </c>
      <c r="B7" s="11">
        <v>1005.97</v>
      </c>
      <c r="C7" s="11">
        <f t="shared" ref="C7:C18" si="0">D7+E7</f>
        <v>284.27300000000002</v>
      </c>
      <c r="D7" s="11">
        <v>112.4</v>
      </c>
      <c r="E7" s="11">
        <f>284.273-D7</f>
        <v>171.87300000000002</v>
      </c>
      <c r="F7" s="12">
        <f t="shared" ref="F7:F19" si="1">C7/B7</f>
        <v>0.28258596180800621</v>
      </c>
      <c r="G7" s="13">
        <f t="shared" ref="G7:G19" si="2">J7/C7</f>
        <v>1.5397099999999999</v>
      </c>
      <c r="H7" s="13">
        <f>0.12784+1.41187</f>
        <v>1.5397099999999999</v>
      </c>
      <c r="I7" s="13">
        <f t="shared" ref="I7:I12" si="3">H7</f>
        <v>1.5397099999999999</v>
      </c>
      <c r="J7" s="11">
        <f t="shared" ref="J7:J18" si="4">K7+L7</f>
        <v>437.69798083000001</v>
      </c>
      <c r="K7" s="11">
        <f t="shared" ref="K7:L18" si="5">H7*D7</f>
        <v>173.06340399999999</v>
      </c>
      <c r="L7" s="11">
        <f t="shared" si="5"/>
        <v>264.63457683000001</v>
      </c>
    </row>
    <row r="8" spans="1:12" hidden="1" outlineLevel="2">
      <c r="A8" s="10" t="s">
        <v>13</v>
      </c>
      <c r="B8" s="11">
        <v>1082.8599999999999</v>
      </c>
      <c r="C8" s="11">
        <f t="shared" si="0"/>
        <v>425.60399999999993</v>
      </c>
      <c r="D8" s="11">
        <v>112.4</v>
      </c>
      <c r="E8" s="11">
        <f>425.604-D8</f>
        <v>313.20399999999995</v>
      </c>
      <c r="F8" s="12">
        <f t="shared" si="1"/>
        <v>0.39303695768612745</v>
      </c>
      <c r="G8" s="13">
        <f t="shared" si="2"/>
        <v>1.3041799999999999</v>
      </c>
      <c r="H8" s="13">
        <f>-0.10769+1.41187</f>
        <v>1.3041799999999999</v>
      </c>
      <c r="I8" s="13">
        <f t="shared" si="3"/>
        <v>1.3041799999999999</v>
      </c>
      <c r="J8" s="11">
        <f t="shared" si="4"/>
        <v>555.06422471999986</v>
      </c>
      <c r="K8" s="11">
        <f t="shared" si="5"/>
        <v>146.589832</v>
      </c>
      <c r="L8" s="11">
        <f t="shared" si="5"/>
        <v>408.47439271999991</v>
      </c>
    </row>
    <row r="9" spans="1:12" hidden="1" outlineLevel="2">
      <c r="A9" s="10" t="s">
        <v>14</v>
      </c>
      <c r="B9" s="11">
        <v>953.76</v>
      </c>
      <c r="C9" s="11">
        <f t="shared" si="0"/>
        <v>318.33100000000002</v>
      </c>
      <c r="D9" s="11">
        <v>112.4</v>
      </c>
      <c r="E9" s="11">
        <f>318.331-D9</f>
        <v>205.93100000000001</v>
      </c>
      <c r="F9" s="12">
        <f t="shared" si="1"/>
        <v>0.33376425935245768</v>
      </c>
      <c r="G9" s="13">
        <f t="shared" si="2"/>
        <v>1.3973899999999999</v>
      </c>
      <c r="H9" s="13">
        <v>1.3973899999999999</v>
      </c>
      <c r="I9" s="13">
        <f t="shared" si="3"/>
        <v>1.3973899999999999</v>
      </c>
      <c r="J9" s="11">
        <f t="shared" si="4"/>
        <v>444.83255609000003</v>
      </c>
      <c r="K9" s="11">
        <f t="shared" si="5"/>
        <v>157.06663599999999</v>
      </c>
      <c r="L9" s="11">
        <f t="shared" si="5"/>
        <v>287.76592009000001</v>
      </c>
    </row>
    <row r="10" spans="1:12" hidden="1" outlineLevel="2">
      <c r="A10" s="10" t="s">
        <v>15</v>
      </c>
      <c r="B10" s="11">
        <v>968.6</v>
      </c>
      <c r="C10" s="11">
        <f t="shared" si="0"/>
        <v>261.91300000000001</v>
      </c>
      <c r="D10" s="11">
        <v>112.4</v>
      </c>
      <c r="E10" s="11">
        <f>261.913-D10</f>
        <v>149.51300000000001</v>
      </c>
      <c r="F10" s="12">
        <f t="shared" si="1"/>
        <v>0.27040367540780508</v>
      </c>
      <c r="G10" s="13">
        <f t="shared" si="2"/>
        <v>1.3100300000000002</v>
      </c>
      <c r="H10" s="13">
        <f>0.01393+1.2961</f>
        <v>1.31003</v>
      </c>
      <c r="I10" s="13">
        <f t="shared" si="3"/>
        <v>1.31003</v>
      </c>
      <c r="J10" s="11">
        <f t="shared" si="4"/>
        <v>343.11388739000006</v>
      </c>
      <c r="K10" s="11">
        <f t="shared" si="5"/>
        <v>147.24737200000001</v>
      </c>
      <c r="L10" s="11">
        <f t="shared" si="5"/>
        <v>195.86651539000002</v>
      </c>
    </row>
    <row r="11" spans="1:12" hidden="1" outlineLevel="2">
      <c r="A11" s="10" t="s">
        <v>16</v>
      </c>
      <c r="B11" s="11">
        <v>824.85</v>
      </c>
      <c r="C11" s="11">
        <f t="shared" si="0"/>
        <v>127.60599999999999</v>
      </c>
      <c r="D11" s="11">
        <f>112.4</f>
        <v>112.4</v>
      </c>
      <c r="E11" s="11">
        <f>127.606-D11</f>
        <v>15.205999999999989</v>
      </c>
      <c r="F11" s="12">
        <f t="shared" si="1"/>
        <v>0.15470206704249256</v>
      </c>
      <c r="G11" s="13">
        <f t="shared" si="2"/>
        <v>1.3173900000000001</v>
      </c>
      <c r="H11" s="13">
        <f>0.01745+1.29994</f>
        <v>1.3173900000000001</v>
      </c>
      <c r="I11" s="13">
        <f t="shared" si="3"/>
        <v>1.3173900000000001</v>
      </c>
      <c r="J11" s="11">
        <f t="shared" si="4"/>
        <v>168.10686834000001</v>
      </c>
      <c r="K11" s="11">
        <f t="shared" si="5"/>
        <v>148.07463600000003</v>
      </c>
      <c r="L11" s="11">
        <f t="shared" si="5"/>
        <v>20.032232339999986</v>
      </c>
    </row>
    <row r="12" spans="1:12" hidden="1" outlineLevel="2">
      <c r="A12" s="10" t="s">
        <v>17</v>
      </c>
      <c r="B12" s="11">
        <v>771.16</v>
      </c>
      <c r="C12" s="11">
        <f t="shared" si="0"/>
        <v>267.63400000000001</v>
      </c>
      <c r="D12" s="11">
        <v>112.4</v>
      </c>
      <c r="E12" s="11">
        <f>267.634-D12</f>
        <v>155.23400000000001</v>
      </c>
      <c r="F12" s="12">
        <f t="shared" si="1"/>
        <v>0.3470537890969449</v>
      </c>
      <c r="G12" s="13">
        <f t="shared" si="2"/>
        <v>1.29864</v>
      </c>
      <c r="H12" s="13">
        <v>1.29864</v>
      </c>
      <c r="I12" s="13">
        <f t="shared" si="3"/>
        <v>1.29864</v>
      </c>
      <c r="J12" s="11">
        <f t="shared" si="4"/>
        <v>347.56021776</v>
      </c>
      <c r="K12" s="11">
        <f t="shared" si="5"/>
        <v>145.96713600000001</v>
      </c>
      <c r="L12" s="11">
        <f t="shared" si="5"/>
        <v>201.59308176000002</v>
      </c>
    </row>
    <row r="13" spans="1:12" hidden="1" outlineLevel="2">
      <c r="A13" s="10" t="s">
        <v>18</v>
      </c>
      <c r="B13" s="11">
        <v>770.35</v>
      </c>
      <c r="C13" s="11">
        <f t="shared" si="0"/>
        <v>176.34200000000001</v>
      </c>
      <c r="D13" s="11">
        <v>112.4</v>
      </c>
      <c r="E13" s="11">
        <v>63.942</v>
      </c>
      <c r="F13" s="12">
        <f t="shared" si="1"/>
        <v>0.22891153371843967</v>
      </c>
      <c r="G13" s="13">
        <f t="shared" si="2"/>
        <v>1.6644583011420986</v>
      </c>
      <c r="H13" s="13">
        <v>1.7591699999999999</v>
      </c>
      <c r="I13" s="13">
        <v>1.49797</v>
      </c>
      <c r="J13" s="11">
        <f t="shared" si="4"/>
        <v>293.51390573999998</v>
      </c>
      <c r="K13" s="11">
        <f t="shared" si="5"/>
        <v>197.73070799999999</v>
      </c>
      <c r="L13" s="11">
        <f t="shared" si="5"/>
        <v>95.783197740000006</v>
      </c>
    </row>
    <row r="14" spans="1:12" hidden="1" outlineLevel="2">
      <c r="A14" s="10" t="s">
        <v>19</v>
      </c>
      <c r="B14" s="11">
        <v>725.11</v>
      </c>
      <c r="C14" s="11">
        <f t="shared" si="0"/>
        <v>164.91500000000002</v>
      </c>
      <c r="D14" s="11">
        <v>112.4</v>
      </c>
      <c r="E14" s="11">
        <v>52.515000000000001</v>
      </c>
      <c r="F14" s="12">
        <f t="shared" si="1"/>
        <v>0.22743445822013214</v>
      </c>
      <c r="G14" s="13">
        <f t="shared" si="2"/>
        <v>1.7066543155564988</v>
      </c>
      <c r="H14" s="13">
        <v>1.78983</v>
      </c>
      <c r="I14" s="13">
        <v>1.5286299999999999</v>
      </c>
      <c r="J14" s="11">
        <f t="shared" si="4"/>
        <v>281.45289645000003</v>
      </c>
      <c r="K14" s="11">
        <f t="shared" si="5"/>
        <v>201.17689200000001</v>
      </c>
      <c r="L14" s="11">
        <f t="shared" si="5"/>
        <v>80.276004450000002</v>
      </c>
    </row>
    <row r="15" spans="1:12" hidden="1" outlineLevel="2">
      <c r="A15" s="10" t="s">
        <v>20</v>
      </c>
      <c r="B15" s="11">
        <v>786.14400000000001</v>
      </c>
      <c r="C15" s="11">
        <f t="shared" si="0"/>
        <v>198.04500000000002</v>
      </c>
      <c r="D15" s="11">
        <v>112.4</v>
      </c>
      <c r="E15" s="11">
        <v>85.644999999999996</v>
      </c>
      <c r="F15" s="12">
        <f t="shared" si="1"/>
        <v>0.25191949566491639</v>
      </c>
      <c r="G15" s="13">
        <f t="shared" si="2"/>
        <v>1.7071434800171679</v>
      </c>
      <c r="H15" s="13">
        <v>1.8201000000000001</v>
      </c>
      <c r="I15" s="13">
        <v>1.5589</v>
      </c>
      <c r="J15" s="11">
        <f t="shared" si="4"/>
        <v>338.09123050000005</v>
      </c>
      <c r="K15" s="11">
        <f t="shared" si="5"/>
        <v>204.57924000000003</v>
      </c>
      <c r="L15" s="11">
        <f t="shared" si="5"/>
        <v>133.5119905</v>
      </c>
    </row>
    <row r="16" spans="1:12" hidden="1" outlineLevel="2">
      <c r="A16" s="10" t="s">
        <v>21</v>
      </c>
      <c r="B16" s="11">
        <v>960.53599999999994</v>
      </c>
      <c r="C16" s="11">
        <f t="shared" si="0"/>
        <v>232.268</v>
      </c>
      <c r="D16" s="11">
        <v>112.4</v>
      </c>
      <c r="E16" s="11">
        <v>119.86799999999999</v>
      </c>
      <c r="F16" s="12">
        <f t="shared" si="1"/>
        <v>0.2418108222908876</v>
      </c>
      <c r="G16" s="13">
        <f t="shared" si="2"/>
        <v>1.6254208817400588</v>
      </c>
      <c r="H16" s="13">
        <v>1.7602199999999999</v>
      </c>
      <c r="I16" s="13">
        <v>1.49902</v>
      </c>
      <c r="J16" s="11">
        <f t="shared" si="4"/>
        <v>377.53325735999999</v>
      </c>
      <c r="K16" s="11">
        <f t="shared" si="5"/>
        <v>197.84872799999999</v>
      </c>
      <c r="L16" s="11">
        <f t="shared" si="5"/>
        <v>179.68452936</v>
      </c>
    </row>
    <row r="17" spans="1:12" hidden="1" outlineLevel="2">
      <c r="A17" s="10" t="s">
        <v>22</v>
      </c>
      <c r="B17" s="11">
        <v>1104.4659999999999</v>
      </c>
      <c r="C17" s="11">
        <f t="shared" si="0"/>
        <v>335.666</v>
      </c>
      <c r="D17" s="11">
        <v>112.4</v>
      </c>
      <c r="E17" s="11">
        <v>223.26599999999999</v>
      </c>
      <c r="F17" s="12">
        <f t="shared" si="1"/>
        <v>0.3039170060463609</v>
      </c>
      <c r="G17" s="13">
        <f t="shared" si="2"/>
        <v>1.5272345629882085</v>
      </c>
      <c r="H17" s="13">
        <v>1.7009700000000001</v>
      </c>
      <c r="I17" s="13">
        <v>1.43977</v>
      </c>
      <c r="J17" s="11">
        <f t="shared" si="4"/>
        <v>512.64071681999997</v>
      </c>
      <c r="K17" s="11">
        <f t="shared" si="5"/>
        <v>191.18902800000001</v>
      </c>
      <c r="L17" s="11">
        <f t="shared" si="5"/>
        <v>321.45168881999996</v>
      </c>
    </row>
    <row r="18" spans="1:12" hidden="1" outlineLevel="2">
      <c r="A18" s="10" t="s">
        <v>23</v>
      </c>
      <c r="B18" s="11">
        <v>1246.672</v>
      </c>
      <c r="C18" s="11">
        <f t="shared" si="0"/>
        <v>550.053</v>
      </c>
      <c r="D18" s="11">
        <v>112.4</v>
      </c>
      <c r="E18" s="11">
        <v>437.65300000000002</v>
      </c>
      <c r="F18" s="12">
        <f t="shared" si="1"/>
        <v>0.44121709639744855</v>
      </c>
      <c r="G18" s="13">
        <f t="shared" si="2"/>
        <v>1.4922746384439318</v>
      </c>
      <c r="H18" s="13">
        <v>1.7000999999999999</v>
      </c>
      <c r="I18" s="13">
        <v>1.4389000000000001</v>
      </c>
      <c r="J18" s="11">
        <f t="shared" si="4"/>
        <v>820.83014170000001</v>
      </c>
      <c r="K18" s="11">
        <f t="shared" si="5"/>
        <v>191.09124</v>
      </c>
      <c r="L18" s="11">
        <f t="shared" si="5"/>
        <v>629.73890170000004</v>
      </c>
    </row>
    <row r="19" spans="1:12" hidden="1" outlineLevel="2">
      <c r="A19" s="14" t="s">
        <v>24</v>
      </c>
      <c r="B19" s="15">
        <f>SUM(B7:B18)</f>
        <v>11200.478000000001</v>
      </c>
      <c r="C19" s="15">
        <f>SUM(C7:C18)</f>
        <v>3342.65</v>
      </c>
      <c r="D19" s="15">
        <f>SUM(D7:D18)</f>
        <v>1348.8000000000002</v>
      </c>
      <c r="E19" s="15">
        <f>SUM(E7:E18)</f>
        <v>1993.8500000000001</v>
      </c>
      <c r="F19" s="16">
        <f t="shared" si="1"/>
        <v>0.29843815594298739</v>
      </c>
      <c r="G19" s="17">
        <f t="shared" si="2"/>
        <v>1.4720170773787264</v>
      </c>
      <c r="H19" s="17">
        <f>K19/D19</f>
        <v>1.5581441666666664</v>
      </c>
      <c r="I19" s="17">
        <f>L19/E19</f>
        <v>1.4137538088120971</v>
      </c>
      <c r="J19" s="15">
        <f>SUM(J7:J18)</f>
        <v>4920.4378837000004</v>
      </c>
      <c r="K19" s="15">
        <f>SUM(K7:K18)</f>
        <v>2101.6248519999999</v>
      </c>
      <c r="L19" s="15">
        <f>SUM(L7:L18)</f>
        <v>2818.8130317</v>
      </c>
    </row>
    <row r="20" spans="1:12" hidden="1" outlineLevel="2"/>
    <row r="21" spans="1:12" hidden="1" outlineLevel="2">
      <c r="A21" s="4" t="s">
        <v>2</v>
      </c>
      <c r="B21" s="5" t="s">
        <v>3</v>
      </c>
      <c r="C21" s="6" t="s">
        <v>25</v>
      </c>
      <c r="D21" s="6"/>
      <c r="E21" s="6"/>
      <c r="F21" s="6"/>
      <c r="G21" s="6"/>
      <c r="H21" s="6"/>
      <c r="I21" s="6"/>
      <c r="J21" s="6"/>
      <c r="K21" s="6"/>
      <c r="L21" s="6"/>
    </row>
    <row r="22" spans="1:12" hidden="1" outlineLevel="2">
      <c r="A22" s="4"/>
      <c r="B22" s="7"/>
      <c r="C22" s="4" t="s">
        <v>5</v>
      </c>
      <c r="D22" s="4"/>
      <c r="E22" s="4"/>
      <c r="F22" s="5" t="s">
        <v>6</v>
      </c>
      <c r="G22" s="4" t="s">
        <v>7</v>
      </c>
      <c r="H22" s="4"/>
      <c r="I22" s="4"/>
      <c r="J22" s="4" t="s">
        <v>8</v>
      </c>
      <c r="K22" s="4"/>
      <c r="L22" s="4"/>
    </row>
    <row r="23" spans="1:12" ht="38.25" hidden="1" outlineLevel="2">
      <c r="A23" s="4"/>
      <c r="B23" s="8"/>
      <c r="C23" s="9" t="s">
        <v>9</v>
      </c>
      <c r="D23" s="9" t="s">
        <v>10</v>
      </c>
      <c r="E23" s="9" t="s">
        <v>11</v>
      </c>
      <c r="F23" s="8"/>
      <c r="G23" s="9" t="s">
        <v>9</v>
      </c>
      <c r="H23" s="9" t="s">
        <v>10</v>
      </c>
      <c r="I23" s="9" t="s">
        <v>11</v>
      </c>
      <c r="J23" s="9" t="s">
        <v>9</v>
      </c>
      <c r="K23" s="9" t="s">
        <v>10</v>
      </c>
      <c r="L23" s="9" t="s">
        <v>11</v>
      </c>
    </row>
    <row r="24" spans="1:12" hidden="1" outlineLevel="2">
      <c r="A24" s="10" t="s">
        <v>12</v>
      </c>
      <c r="B24" s="11">
        <v>1155.546</v>
      </c>
      <c r="C24" s="11">
        <f t="shared" ref="C24:C35" si="6">D24+E24</f>
        <v>317.08299999999997</v>
      </c>
      <c r="D24" s="11">
        <v>112.4</v>
      </c>
      <c r="E24" s="11">
        <v>204.68299999999999</v>
      </c>
      <c r="F24" s="12">
        <f t="shared" ref="F24:F36" si="7">C24/B24</f>
        <v>0.27440101908535008</v>
      </c>
      <c r="G24" s="13">
        <f t="shared" ref="G24:G36" si="8">J24/C24</f>
        <v>1.4262635704216249</v>
      </c>
      <c r="H24" s="13">
        <v>1.61267</v>
      </c>
      <c r="I24" s="13">
        <v>1.3239000000000001</v>
      </c>
      <c r="J24" s="11">
        <f t="shared" ref="J24:J35" si="9">K24+L24</f>
        <v>452.24393170000002</v>
      </c>
      <c r="K24" s="11">
        <f t="shared" ref="K24:L35" si="10">H24*D24</f>
        <v>181.26410800000002</v>
      </c>
      <c r="L24" s="11">
        <f t="shared" si="10"/>
        <v>270.9798237</v>
      </c>
    </row>
    <row r="25" spans="1:12" hidden="1" outlineLevel="2">
      <c r="A25" s="10" t="s">
        <v>13</v>
      </c>
      <c r="B25" s="11">
        <v>1193.3240000000001</v>
      </c>
      <c r="C25" s="11">
        <f t="shared" si="6"/>
        <v>340.29300000000001</v>
      </c>
      <c r="D25" s="11">
        <v>112.4</v>
      </c>
      <c r="E25" s="11">
        <v>227.893</v>
      </c>
      <c r="F25" s="12">
        <f t="shared" si="7"/>
        <v>0.28516396217624046</v>
      </c>
      <c r="G25" s="13">
        <f t="shared" si="8"/>
        <v>1.5562710081606146</v>
      </c>
      <c r="H25" s="13">
        <v>1.74688</v>
      </c>
      <c r="I25" s="13">
        <v>1.4622599999999999</v>
      </c>
      <c r="J25" s="11">
        <f t="shared" si="9"/>
        <v>529.58813018000001</v>
      </c>
      <c r="K25" s="11">
        <f t="shared" si="10"/>
        <v>196.349312</v>
      </c>
      <c r="L25" s="11">
        <f t="shared" si="10"/>
        <v>333.23881817999995</v>
      </c>
    </row>
    <row r="26" spans="1:12" hidden="1" outlineLevel="2">
      <c r="A26" s="10" t="s">
        <v>14</v>
      </c>
      <c r="B26" s="11">
        <v>1048.6379999999999</v>
      </c>
      <c r="C26" s="11">
        <f t="shared" si="6"/>
        <v>244.839</v>
      </c>
      <c r="D26" s="11">
        <v>112.4</v>
      </c>
      <c r="E26" s="11">
        <v>132.43899999999999</v>
      </c>
      <c r="F26" s="12">
        <f t="shared" si="7"/>
        <v>0.23348286062492493</v>
      </c>
      <c r="G26" s="13">
        <f t="shared" si="8"/>
        <v>1.6188652879239007</v>
      </c>
      <c r="H26" s="13">
        <v>1.7723899999999999</v>
      </c>
      <c r="I26" s="13">
        <v>1.4885699999999999</v>
      </c>
      <c r="J26" s="11">
        <f t="shared" si="9"/>
        <v>396.36135822999995</v>
      </c>
      <c r="K26" s="11">
        <f t="shared" si="10"/>
        <v>199.21663599999999</v>
      </c>
      <c r="L26" s="11">
        <f t="shared" si="10"/>
        <v>197.14472222999999</v>
      </c>
    </row>
    <row r="27" spans="1:12" hidden="1" outlineLevel="2">
      <c r="A27" s="10" t="s">
        <v>15</v>
      </c>
      <c r="B27" s="11">
        <v>1001.654</v>
      </c>
      <c r="C27" s="11">
        <f t="shared" si="6"/>
        <v>271.13200000000001</v>
      </c>
      <c r="D27" s="11">
        <v>112.4</v>
      </c>
      <c r="E27" s="11">
        <v>158.732</v>
      </c>
      <c r="F27" s="12">
        <f t="shared" si="7"/>
        <v>0.27068428818733814</v>
      </c>
      <c r="G27" s="13">
        <f t="shared" si="8"/>
        <v>1.5236146014487408</v>
      </c>
      <c r="H27" s="13">
        <v>1.6912499999999999</v>
      </c>
      <c r="I27" s="13">
        <v>1.4049100000000001</v>
      </c>
      <c r="J27" s="11">
        <f t="shared" si="9"/>
        <v>413.10067412000001</v>
      </c>
      <c r="K27" s="11">
        <f t="shared" si="10"/>
        <v>190.09649999999999</v>
      </c>
      <c r="L27" s="11">
        <f t="shared" si="10"/>
        <v>223.00417412000002</v>
      </c>
    </row>
    <row r="28" spans="1:12" hidden="1" outlineLevel="2">
      <c r="A28" s="10" t="s">
        <v>16</v>
      </c>
      <c r="B28" s="11">
        <v>875.33199999999999</v>
      </c>
      <c r="C28" s="11">
        <f t="shared" si="6"/>
        <v>181.762</v>
      </c>
      <c r="D28" s="11">
        <v>112.4</v>
      </c>
      <c r="E28" s="11">
        <v>69.361999999999995</v>
      </c>
      <c r="F28" s="12">
        <f t="shared" si="7"/>
        <v>0.20764921195614922</v>
      </c>
      <c r="G28" s="13">
        <f t="shared" si="8"/>
        <v>1.6481209526743763</v>
      </c>
      <c r="H28" s="13">
        <v>1.7566200000000001</v>
      </c>
      <c r="I28" s="13">
        <v>1.4722999999999999</v>
      </c>
      <c r="J28" s="11">
        <f t="shared" si="9"/>
        <v>299.56576059999998</v>
      </c>
      <c r="K28" s="11">
        <f t="shared" si="10"/>
        <v>197.44408800000002</v>
      </c>
      <c r="L28" s="11">
        <f t="shared" si="10"/>
        <v>102.12167259999998</v>
      </c>
    </row>
    <row r="29" spans="1:12" hidden="1" outlineLevel="2">
      <c r="A29" s="10" t="s">
        <v>17</v>
      </c>
      <c r="B29" s="11">
        <v>970.26099999999997</v>
      </c>
      <c r="C29" s="11">
        <f t="shared" si="6"/>
        <v>181.12200000000001</v>
      </c>
      <c r="D29" s="11">
        <v>112.4</v>
      </c>
      <c r="E29" s="11">
        <v>68.721999999999994</v>
      </c>
      <c r="F29" s="12">
        <f t="shared" si="7"/>
        <v>0.18667348270207709</v>
      </c>
      <c r="G29" s="13">
        <f t="shared" si="8"/>
        <v>1.7190317767029957</v>
      </c>
      <c r="H29" s="13">
        <v>1.82609</v>
      </c>
      <c r="I29" s="13">
        <v>1.54393</v>
      </c>
      <c r="J29" s="11">
        <f t="shared" si="9"/>
        <v>311.35447346000001</v>
      </c>
      <c r="K29" s="11">
        <f t="shared" si="10"/>
        <v>205.25251600000001</v>
      </c>
      <c r="L29" s="11">
        <f t="shared" si="10"/>
        <v>106.10195745999999</v>
      </c>
    </row>
    <row r="30" spans="1:12" hidden="1" outlineLevel="2">
      <c r="A30" s="10" t="s">
        <v>18</v>
      </c>
      <c r="B30" s="11">
        <v>915.77800000000002</v>
      </c>
      <c r="C30" s="11">
        <f t="shared" si="6"/>
        <v>198.54500000000002</v>
      </c>
      <c r="D30" s="11">
        <v>112.4</v>
      </c>
      <c r="E30" s="11">
        <v>86.144999999999996</v>
      </c>
      <c r="F30" s="12">
        <f t="shared" si="7"/>
        <v>0.21680472778337109</v>
      </c>
      <c r="G30" s="13">
        <f t="shared" si="8"/>
        <v>2.0654436299075773</v>
      </c>
      <c r="H30" s="13">
        <v>2.3707400000000001</v>
      </c>
      <c r="I30" s="13">
        <v>1.6671</v>
      </c>
      <c r="J30" s="11">
        <f t="shared" si="9"/>
        <v>410.0835055</v>
      </c>
      <c r="K30" s="11">
        <f t="shared" si="10"/>
        <v>266.47117600000001</v>
      </c>
      <c r="L30" s="11">
        <f t="shared" si="10"/>
        <v>143.61232949999999</v>
      </c>
    </row>
    <row r="31" spans="1:12" hidden="1" outlineLevel="2">
      <c r="A31" s="10" t="s">
        <v>19</v>
      </c>
      <c r="B31" s="11">
        <v>916.654</v>
      </c>
      <c r="C31" s="11">
        <f t="shared" si="6"/>
        <v>194.88600000000002</v>
      </c>
      <c r="D31" s="11">
        <v>112.4</v>
      </c>
      <c r="E31" s="11">
        <v>82.486000000000004</v>
      </c>
      <c r="F31" s="12">
        <f t="shared" si="7"/>
        <v>0.21260584691715742</v>
      </c>
      <c r="G31" s="13">
        <f t="shared" si="8"/>
        <v>2.1264671608016994</v>
      </c>
      <c r="H31" s="13">
        <v>2.4234</v>
      </c>
      <c r="I31" s="13">
        <v>1.7218500000000001</v>
      </c>
      <c r="J31" s="11">
        <f t="shared" si="9"/>
        <v>414.41867910000008</v>
      </c>
      <c r="K31" s="11">
        <f t="shared" si="10"/>
        <v>272.39016000000004</v>
      </c>
      <c r="L31" s="11">
        <f t="shared" si="10"/>
        <v>142.02851910000001</v>
      </c>
    </row>
    <row r="32" spans="1:12" hidden="1" outlineLevel="2">
      <c r="A32" s="10" t="s">
        <v>20</v>
      </c>
      <c r="B32" s="11">
        <v>915.721</v>
      </c>
      <c r="C32" s="11">
        <f t="shared" si="6"/>
        <v>230.268</v>
      </c>
      <c r="D32" s="11">
        <v>112.4</v>
      </c>
      <c r="E32" s="11">
        <v>117.86799999999999</v>
      </c>
      <c r="F32" s="12">
        <f t="shared" si="7"/>
        <v>0.25146087072372481</v>
      </c>
      <c r="G32" s="13">
        <f t="shared" si="8"/>
        <v>2.0034522721350774</v>
      </c>
      <c r="H32" s="13">
        <v>2.3637700000000001</v>
      </c>
      <c r="I32" s="13">
        <v>1.65985</v>
      </c>
      <c r="J32" s="11">
        <f t="shared" si="9"/>
        <v>461.33094780000005</v>
      </c>
      <c r="K32" s="11">
        <f t="shared" si="10"/>
        <v>265.68774800000006</v>
      </c>
      <c r="L32" s="11">
        <f t="shared" si="10"/>
        <v>195.64319979999999</v>
      </c>
    </row>
    <row r="33" spans="1:12" hidden="1" outlineLevel="2">
      <c r="A33" s="10" t="s">
        <v>21</v>
      </c>
      <c r="B33" s="11">
        <v>1046.5899999999999</v>
      </c>
      <c r="C33" s="11">
        <f t="shared" si="6"/>
        <v>367.75700000000001</v>
      </c>
      <c r="D33" s="11">
        <v>112.4</v>
      </c>
      <c r="E33" s="11">
        <v>255.357</v>
      </c>
      <c r="F33" s="12">
        <f t="shared" si="7"/>
        <v>0.35138592954260983</v>
      </c>
      <c r="G33" s="13">
        <f t="shared" si="8"/>
        <v>1.8874839552476226</v>
      </c>
      <c r="H33" s="13">
        <v>2.3759199999999998</v>
      </c>
      <c r="I33" s="13">
        <v>1.67249</v>
      </c>
      <c r="J33" s="11">
        <f t="shared" si="9"/>
        <v>694.13543692999997</v>
      </c>
      <c r="K33" s="11">
        <f t="shared" si="10"/>
        <v>267.05340799999999</v>
      </c>
      <c r="L33" s="11">
        <f t="shared" si="10"/>
        <v>427.08202893000004</v>
      </c>
    </row>
    <row r="34" spans="1:12" hidden="1" outlineLevel="2">
      <c r="A34" s="10" t="s">
        <v>22</v>
      </c>
      <c r="B34" s="11">
        <v>1126.759</v>
      </c>
      <c r="C34" s="11">
        <f t="shared" si="6"/>
        <v>353.81900000000002</v>
      </c>
      <c r="D34" s="11">
        <v>112.4</v>
      </c>
      <c r="E34" s="11">
        <v>241.41900000000001</v>
      </c>
      <c r="F34" s="12">
        <f t="shared" si="7"/>
        <v>0.31401479819553252</v>
      </c>
      <c r="G34" s="13">
        <f t="shared" si="8"/>
        <v>1.8344024640282179</v>
      </c>
      <c r="H34" s="13">
        <v>2.3159999999999998</v>
      </c>
      <c r="I34" s="13">
        <v>1.6101799999999999</v>
      </c>
      <c r="J34" s="11">
        <f t="shared" si="9"/>
        <v>649.04644542000005</v>
      </c>
      <c r="K34" s="11">
        <f t="shared" si="10"/>
        <v>260.3184</v>
      </c>
      <c r="L34" s="11">
        <f t="shared" si="10"/>
        <v>388.72804542</v>
      </c>
    </row>
    <row r="35" spans="1:12" hidden="1" outlineLevel="2">
      <c r="A35" s="10" t="s">
        <v>23</v>
      </c>
      <c r="B35" s="11">
        <v>1186.78</v>
      </c>
      <c r="C35" s="11">
        <f t="shared" si="6"/>
        <v>511.68899999999996</v>
      </c>
      <c r="D35" s="11">
        <v>112.4</v>
      </c>
      <c r="E35" s="11">
        <v>399.28899999999999</v>
      </c>
      <c r="F35" s="12">
        <f t="shared" si="7"/>
        <v>0.43115741755000925</v>
      </c>
      <c r="G35" s="13">
        <f t="shared" si="8"/>
        <v>1.802725210039692</v>
      </c>
      <c r="H35" s="13">
        <v>2.3523700000000001</v>
      </c>
      <c r="I35" s="13">
        <v>1.6479999999999999</v>
      </c>
      <c r="J35" s="11">
        <f t="shared" si="9"/>
        <v>922.43465999999989</v>
      </c>
      <c r="K35" s="11">
        <f t="shared" si="10"/>
        <v>264.40638800000005</v>
      </c>
      <c r="L35" s="11">
        <f t="shared" si="10"/>
        <v>658.0282719999999</v>
      </c>
    </row>
    <row r="36" spans="1:12" hidden="1" outlineLevel="2">
      <c r="A36" s="14" t="s">
        <v>26</v>
      </c>
      <c r="B36" s="15">
        <f>SUM(B24:B35)</f>
        <v>12353.037000000002</v>
      </c>
      <c r="C36" s="15">
        <f>SUM(C24:C35)</f>
        <v>3393.1949999999997</v>
      </c>
      <c r="D36" s="15">
        <f>SUM(D24:D35)</f>
        <v>1348.8000000000002</v>
      </c>
      <c r="E36" s="15">
        <f>SUM(E24:E35)</f>
        <v>2044.395</v>
      </c>
      <c r="F36" s="16">
        <f t="shared" si="7"/>
        <v>0.27468508351428067</v>
      </c>
      <c r="G36" s="17">
        <f t="shared" si="8"/>
        <v>1.7545894070455723</v>
      </c>
      <c r="H36" s="17">
        <f>K36/D36</f>
        <v>2.0506749999999996</v>
      </c>
      <c r="I36" s="17">
        <f>L36/E36</f>
        <v>1.5592454310639576</v>
      </c>
      <c r="J36" s="15">
        <f>SUM(J24:J35)</f>
        <v>5953.6640030400004</v>
      </c>
      <c r="K36" s="15">
        <f>SUM(K24:K35)</f>
        <v>2765.9504400000001</v>
      </c>
      <c r="L36" s="15">
        <f>SUM(L24:L35)</f>
        <v>3187.7135630399998</v>
      </c>
    </row>
    <row r="37" spans="1:12" hidden="1" outlineLevel="2">
      <c r="A37" s="14"/>
      <c r="B37" s="18"/>
      <c r="C37" s="14"/>
      <c r="D37" s="14"/>
      <c r="E37" s="14"/>
      <c r="F37" s="16"/>
      <c r="G37" s="17"/>
      <c r="H37" s="17"/>
      <c r="I37" s="17"/>
      <c r="J37" s="19"/>
      <c r="K37" s="19"/>
      <c r="L37" s="19"/>
    </row>
    <row r="38" spans="1:12" hidden="1" outlineLevel="1" collapsed="1">
      <c r="A38" s="4" t="s">
        <v>2</v>
      </c>
      <c r="B38" s="5" t="s">
        <v>3</v>
      </c>
      <c r="C38" s="6" t="s">
        <v>27</v>
      </c>
      <c r="D38" s="6"/>
      <c r="E38" s="6"/>
      <c r="F38" s="6"/>
      <c r="G38" s="6"/>
      <c r="H38" s="6"/>
      <c r="I38" s="6"/>
      <c r="J38" s="6"/>
      <c r="K38" s="6"/>
      <c r="L38" s="6"/>
    </row>
    <row r="39" spans="1:12" s="20" customFormat="1" hidden="1" outlineLevel="1">
      <c r="A39" s="4"/>
      <c r="B39" s="7"/>
      <c r="C39" s="4" t="s">
        <v>5</v>
      </c>
      <c r="D39" s="4"/>
      <c r="E39" s="4"/>
      <c r="F39" s="5" t="s">
        <v>6</v>
      </c>
      <c r="G39" s="4" t="s">
        <v>7</v>
      </c>
      <c r="H39" s="4"/>
      <c r="I39" s="4"/>
      <c r="J39" s="4" t="s">
        <v>8</v>
      </c>
      <c r="K39" s="4"/>
      <c r="L39" s="4"/>
    </row>
    <row r="40" spans="1:12" s="20" customFormat="1" ht="38.25" hidden="1" outlineLevel="1">
      <c r="A40" s="4"/>
      <c r="B40" s="8"/>
      <c r="C40" s="9" t="s">
        <v>9</v>
      </c>
      <c r="D40" s="9" t="s">
        <v>10</v>
      </c>
      <c r="E40" s="9" t="s">
        <v>11</v>
      </c>
      <c r="F40" s="8"/>
      <c r="G40" s="9" t="s">
        <v>9</v>
      </c>
      <c r="H40" s="9" t="s">
        <v>10</v>
      </c>
      <c r="I40" s="9" t="s">
        <v>11</v>
      </c>
      <c r="J40" s="9" t="s">
        <v>9</v>
      </c>
      <c r="K40" s="9" t="s">
        <v>10</v>
      </c>
      <c r="L40" s="9" t="s">
        <v>11</v>
      </c>
    </row>
    <row r="41" spans="1:12" hidden="1" outlineLevel="1">
      <c r="A41" s="10" t="s">
        <v>12</v>
      </c>
      <c r="B41" s="11">
        <v>1212.8</v>
      </c>
      <c r="C41" s="11">
        <f t="shared" ref="C41:C52" si="11">D41+E41</f>
        <v>173.524</v>
      </c>
      <c r="D41" s="11">
        <v>149.19999999999999</v>
      </c>
      <c r="E41" s="11">
        <v>24.324000000000002</v>
      </c>
      <c r="F41" s="12">
        <f t="shared" ref="F41:F53" si="12">C41/B41</f>
        <v>0.14307717678100265</v>
      </c>
      <c r="G41" s="13">
        <f t="shared" ref="G41:G53" si="13">J41/C41</f>
        <v>2.1590909672437242</v>
      </c>
      <c r="H41" s="13">
        <v>2.2583500000000001</v>
      </c>
      <c r="I41" s="13">
        <v>1.5502499999999999</v>
      </c>
      <c r="J41" s="11">
        <f t="shared" ref="J41:J52" si="14">K41+L41</f>
        <v>374.65410099999997</v>
      </c>
      <c r="K41" s="11">
        <f t="shared" ref="K41:L52" si="15">H41*D41</f>
        <v>336.94581999999997</v>
      </c>
      <c r="L41" s="11">
        <f t="shared" si="15"/>
        <v>37.708280999999999</v>
      </c>
    </row>
    <row r="42" spans="1:12" hidden="1" outlineLevel="1">
      <c r="A42" s="10" t="s">
        <v>13</v>
      </c>
      <c r="B42" s="11">
        <v>1148.94</v>
      </c>
      <c r="C42" s="11">
        <f t="shared" si="11"/>
        <v>298.62</v>
      </c>
      <c r="D42" s="11">
        <v>149.19999999999999</v>
      </c>
      <c r="E42" s="11">
        <v>149.41999999999999</v>
      </c>
      <c r="F42" s="12">
        <f t="shared" si="12"/>
        <v>0.2599091336362212</v>
      </c>
      <c r="G42" s="13">
        <f t="shared" si="13"/>
        <v>1.8778837840734042</v>
      </c>
      <c r="H42" s="13">
        <v>2.23271</v>
      </c>
      <c r="I42" s="13">
        <v>1.5235799999999999</v>
      </c>
      <c r="J42" s="11">
        <f t="shared" si="14"/>
        <v>560.77365559999998</v>
      </c>
      <c r="K42" s="11">
        <f t="shared" si="15"/>
        <v>333.12033199999996</v>
      </c>
      <c r="L42" s="11">
        <f t="shared" si="15"/>
        <v>227.65332359999996</v>
      </c>
    </row>
    <row r="43" spans="1:12" hidden="1" outlineLevel="1">
      <c r="A43" s="10" t="s">
        <v>14</v>
      </c>
      <c r="B43" s="11">
        <v>969.06200000000001</v>
      </c>
      <c r="C43" s="11">
        <f t="shared" si="11"/>
        <v>266.98</v>
      </c>
      <c r="D43" s="11">
        <v>149.19999999999999</v>
      </c>
      <c r="E43" s="11">
        <v>117.78</v>
      </c>
      <c r="F43" s="12">
        <f t="shared" si="12"/>
        <v>0.2755035281540294</v>
      </c>
      <c r="G43" s="13">
        <f t="shared" si="13"/>
        <v>1.9512708023072887</v>
      </c>
      <c r="H43" s="13">
        <v>2.2635700000000001</v>
      </c>
      <c r="I43" s="13">
        <v>1.55566</v>
      </c>
      <c r="J43" s="11">
        <f t="shared" si="14"/>
        <v>520.95027879999998</v>
      </c>
      <c r="K43" s="11">
        <f t="shared" si="15"/>
        <v>337.72464400000001</v>
      </c>
      <c r="L43" s="11">
        <f t="shared" si="15"/>
        <v>183.22563479999999</v>
      </c>
    </row>
    <row r="44" spans="1:12" hidden="1" outlineLevel="1">
      <c r="A44" s="10" t="s">
        <v>15</v>
      </c>
      <c r="B44" s="11">
        <v>936.92200000000003</v>
      </c>
      <c r="C44" s="11">
        <f t="shared" si="11"/>
        <v>146.58199999999999</v>
      </c>
      <c r="D44" s="11">
        <v>146.58199999999999</v>
      </c>
      <c r="E44" s="11">
        <v>0</v>
      </c>
      <c r="F44" s="12">
        <f t="shared" si="12"/>
        <v>0.15645059033729594</v>
      </c>
      <c r="G44" s="13">
        <f t="shared" si="13"/>
        <v>2.3086899999999999</v>
      </c>
      <c r="H44" s="13">
        <v>2.3086899999999999</v>
      </c>
      <c r="I44" s="13">
        <v>0</v>
      </c>
      <c r="J44" s="11">
        <f t="shared" si="14"/>
        <v>338.41239757999995</v>
      </c>
      <c r="K44" s="11">
        <f t="shared" si="15"/>
        <v>338.41239757999995</v>
      </c>
      <c r="L44" s="11">
        <f t="shared" si="15"/>
        <v>0</v>
      </c>
    </row>
    <row r="45" spans="1:12" hidden="1" outlineLevel="1">
      <c r="A45" s="10" t="s">
        <v>16</v>
      </c>
      <c r="B45" s="11">
        <v>769.13699999999994</v>
      </c>
      <c r="C45" s="11">
        <f t="shared" si="11"/>
        <v>181.88900000000001</v>
      </c>
      <c r="D45" s="11">
        <v>149.1</v>
      </c>
      <c r="E45" s="11">
        <v>32.789000000000001</v>
      </c>
      <c r="F45" s="12">
        <f t="shared" si="12"/>
        <v>0.23648452746389789</v>
      </c>
      <c r="G45" s="13">
        <f t="shared" si="13"/>
        <v>2.2175742347805527</v>
      </c>
      <c r="H45" s="13">
        <v>2.3446099999999999</v>
      </c>
      <c r="I45" s="13">
        <v>1.63991</v>
      </c>
      <c r="J45" s="11">
        <f t="shared" si="14"/>
        <v>403.35235998999997</v>
      </c>
      <c r="K45" s="11">
        <f t="shared" si="15"/>
        <v>349.58135099999998</v>
      </c>
      <c r="L45" s="11">
        <f t="shared" si="15"/>
        <v>53.771008989999999</v>
      </c>
    </row>
    <row r="46" spans="1:12" hidden="1" outlineLevel="1">
      <c r="A46" s="10" t="s">
        <v>17</v>
      </c>
      <c r="B46" s="11">
        <v>757.43700000000001</v>
      </c>
      <c r="C46" s="11">
        <f t="shared" si="11"/>
        <v>88.494</v>
      </c>
      <c r="D46" s="11">
        <v>88.494</v>
      </c>
      <c r="E46" s="11">
        <v>0</v>
      </c>
      <c r="F46" s="12">
        <f t="shared" si="12"/>
        <v>0.11683347922005394</v>
      </c>
      <c r="G46" s="13">
        <f t="shared" si="13"/>
        <v>2.4377499999999999</v>
      </c>
      <c r="H46" s="13">
        <v>2.4377499999999999</v>
      </c>
      <c r="I46" s="13">
        <v>0</v>
      </c>
      <c r="J46" s="11">
        <f t="shared" si="14"/>
        <v>215.7262485</v>
      </c>
      <c r="K46" s="11">
        <f t="shared" si="15"/>
        <v>215.7262485</v>
      </c>
      <c r="L46" s="11">
        <f t="shared" si="15"/>
        <v>0</v>
      </c>
    </row>
    <row r="47" spans="1:12" hidden="1" outlineLevel="1">
      <c r="A47" s="10" t="s">
        <v>18</v>
      </c>
      <c r="B47" s="11">
        <v>764.28300000000002</v>
      </c>
      <c r="C47" s="11">
        <f t="shared" si="11"/>
        <v>143.434</v>
      </c>
      <c r="D47" s="11">
        <v>143.434</v>
      </c>
      <c r="E47" s="11">
        <v>0</v>
      </c>
      <c r="F47" s="12">
        <f t="shared" si="12"/>
        <v>0.18767132070188661</v>
      </c>
      <c r="G47" s="13">
        <f t="shared" si="13"/>
        <v>2.0305</v>
      </c>
      <c r="H47" s="13">
        <v>2.0305</v>
      </c>
      <c r="I47" s="13">
        <v>0</v>
      </c>
      <c r="J47" s="11">
        <f t="shared" si="14"/>
        <v>291.24273699999998</v>
      </c>
      <c r="K47" s="11">
        <f t="shared" si="15"/>
        <v>291.24273699999998</v>
      </c>
      <c r="L47" s="11">
        <f t="shared" si="15"/>
        <v>0</v>
      </c>
    </row>
    <row r="48" spans="1:12" hidden="1" outlineLevel="1">
      <c r="A48" s="10" t="s">
        <v>19</v>
      </c>
      <c r="B48" s="11">
        <v>816.85699999999997</v>
      </c>
      <c r="C48" s="11">
        <f t="shared" si="11"/>
        <v>86.730999999999995</v>
      </c>
      <c r="D48" s="11">
        <v>86.730999999999995</v>
      </c>
      <c r="E48" s="11">
        <v>0</v>
      </c>
      <c r="F48" s="12">
        <f t="shared" si="12"/>
        <v>0.10617647886961855</v>
      </c>
      <c r="G48" s="13">
        <f t="shared" si="13"/>
        <v>2.0130599999999998</v>
      </c>
      <c r="H48" s="13">
        <v>2.0130599999999998</v>
      </c>
      <c r="I48" s="13">
        <v>0</v>
      </c>
      <c r="J48" s="11">
        <f t="shared" si="14"/>
        <v>174.59470685999997</v>
      </c>
      <c r="K48" s="11">
        <f t="shared" si="15"/>
        <v>174.59470685999997</v>
      </c>
      <c r="L48" s="11">
        <f t="shared" si="15"/>
        <v>0</v>
      </c>
    </row>
    <row r="49" spans="1:12" hidden="1" outlineLevel="1">
      <c r="A49" s="10" t="s">
        <v>20</v>
      </c>
      <c r="B49" s="11">
        <v>872.43200000000002</v>
      </c>
      <c r="C49" s="11">
        <f t="shared" si="11"/>
        <v>157.94899999999998</v>
      </c>
      <c r="D49" s="11">
        <v>149.19999999999999</v>
      </c>
      <c r="E49" s="11">
        <v>8.7490000000000006</v>
      </c>
      <c r="F49" s="12">
        <f t="shared" si="12"/>
        <v>0.18104448254992936</v>
      </c>
      <c r="G49" s="13">
        <f t="shared" si="13"/>
        <v>1.9870508423605089</v>
      </c>
      <c r="H49" s="13">
        <v>2.0053200000000002</v>
      </c>
      <c r="I49" s="13">
        <v>1.6755</v>
      </c>
      <c r="J49" s="11">
        <f t="shared" si="14"/>
        <v>313.85269349999999</v>
      </c>
      <c r="K49" s="11">
        <f t="shared" si="15"/>
        <v>299.19374399999998</v>
      </c>
      <c r="L49" s="11">
        <f t="shared" si="15"/>
        <v>14.6589495</v>
      </c>
    </row>
    <row r="50" spans="1:12" hidden="1" outlineLevel="1">
      <c r="A50" s="10" t="s">
        <v>21</v>
      </c>
      <c r="B50" s="11">
        <v>850.23</v>
      </c>
      <c r="C50" s="11">
        <f t="shared" si="11"/>
        <v>215.88799999999998</v>
      </c>
      <c r="D50" s="11">
        <v>149.19999999999999</v>
      </c>
      <c r="E50" s="11">
        <v>66.688000000000002</v>
      </c>
      <c r="F50" s="12">
        <f t="shared" si="12"/>
        <v>0.25391717535255165</v>
      </c>
      <c r="G50" s="13">
        <f t="shared" si="13"/>
        <v>1.9204614429704292</v>
      </c>
      <c r="H50" s="13">
        <v>2.0221300000000002</v>
      </c>
      <c r="I50" s="13">
        <v>1.6930000000000001</v>
      </c>
      <c r="J50" s="11">
        <f t="shared" si="14"/>
        <v>414.60458</v>
      </c>
      <c r="K50" s="11">
        <f t="shared" si="15"/>
        <v>301.701796</v>
      </c>
      <c r="L50" s="11">
        <f t="shared" si="15"/>
        <v>112.90278400000001</v>
      </c>
    </row>
    <row r="51" spans="1:12" hidden="1" outlineLevel="1">
      <c r="A51" s="10" t="s">
        <v>22</v>
      </c>
      <c r="B51" s="11">
        <v>852.18</v>
      </c>
      <c r="C51" s="11">
        <f t="shared" si="11"/>
        <v>185.99</v>
      </c>
      <c r="D51" s="11">
        <v>149.1</v>
      </c>
      <c r="E51" s="11">
        <v>36.89</v>
      </c>
      <c r="F51" s="12">
        <f t="shared" si="12"/>
        <v>0.21825201248562512</v>
      </c>
      <c r="G51" s="13">
        <f t="shared" si="13"/>
        <v>1.9230012758750468</v>
      </c>
      <c r="H51" s="13">
        <v>1.98855</v>
      </c>
      <c r="I51" s="13">
        <v>1.6580699999999999</v>
      </c>
      <c r="J51" s="11">
        <f t="shared" si="14"/>
        <v>357.65900729999998</v>
      </c>
      <c r="K51" s="11">
        <f t="shared" si="15"/>
        <v>296.49280499999998</v>
      </c>
      <c r="L51" s="11">
        <f t="shared" si="15"/>
        <v>61.166202300000002</v>
      </c>
    </row>
    <row r="52" spans="1:12" hidden="1" outlineLevel="1">
      <c r="A52" s="10" t="s">
        <v>23</v>
      </c>
      <c r="B52" s="11">
        <v>906.17</v>
      </c>
      <c r="C52" s="11">
        <f t="shared" si="11"/>
        <v>154.43099999999998</v>
      </c>
      <c r="D52" s="11">
        <v>149.1</v>
      </c>
      <c r="E52" s="11">
        <v>5.3310000000000004</v>
      </c>
      <c r="F52" s="12">
        <f t="shared" si="12"/>
        <v>0.1704216648090314</v>
      </c>
      <c r="G52" s="13">
        <f t="shared" si="13"/>
        <v>1.9514061848981101</v>
      </c>
      <c r="H52" s="13">
        <v>1.96285</v>
      </c>
      <c r="I52" s="13">
        <v>1.63134</v>
      </c>
      <c r="J52" s="11">
        <f t="shared" si="14"/>
        <v>301.35760854</v>
      </c>
      <c r="K52" s="11">
        <f t="shared" si="15"/>
        <v>292.66093499999999</v>
      </c>
      <c r="L52" s="11">
        <f t="shared" si="15"/>
        <v>8.6966735400000008</v>
      </c>
    </row>
    <row r="53" spans="1:12" s="21" customFormat="1" hidden="1" outlineLevel="1">
      <c r="A53" s="14" t="s">
        <v>28</v>
      </c>
      <c r="B53" s="15">
        <f>SUM(B41:B52)</f>
        <v>10856.45</v>
      </c>
      <c r="C53" s="15">
        <f>SUM(C41:C52)</f>
        <v>2100.5119999999997</v>
      </c>
      <c r="D53" s="15">
        <f>SUM(D41:D52)</f>
        <v>1658.5409999999999</v>
      </c>
      <c r="E53" s="15">
        <f>SUM(E41:E52)</f>
        <v>441.971</v>
      </c>
      <c r="F53" s="16">
        <f t="shared" si="12"/>
        <v>0.1934805576408494</v>
      </c>
      <c r="G53" s="17">
        <f t="shared" si="13"/>
        <v>2.0314953566892262</v>
      </c>
      <c r="H53" s="17">
        <f>K53/D53</f>
        <v>2.1509251305454611</v>
      </c>
      <c r="I53" s="17">
        <f>L53/E53</f>
        <v>1.5833230183202063</v>
      </c>
      <c r="J53" s="15">
        <f>SUM(J41:J52)</f>
        <v>4267.1803746699998</v>
      </c>
      <c r="K53" s="15">
        <f>SUM(K41:K52)</f>
        <v>3567.3975169399996</v>
      </c>
      <c r="L53" s="15">
        <f>SUM(L41:L52)</f>
        <v>699.78285772999993</v>
      </c>
    </row>
    <row r="54" spans="1:12" s="21" customFormat="1" hidden="1" outlineLevel="1">
      <c r="A54" s="14"/>
      <c r="B54" s="18"/>
      <c r="C54" s="14"/>
      <c r="D54" s="14"/>
      <c r="E54" s="14"/>
      <c r="F54" s="16"/>
      <c r="G54" s="17"/>
      <c r="H54" s="17"/>
      <c r="I54" s="17"/>
      <c r="J54" s="19"/>
      <c r="K54" s="19"/>
      <c r="L54" s="19"/>
    </row>
    <row r="55" spans="1:12" hidden="1" outlineLevel="2">
      <c r="A55" s="4" t="s">
        <v>2</v>
      </c>
      <c r="B55" s="5" t="s">
        <v>3</v>
      </c>
      <c r="C55" s="6" t="s">
        <v>29</v>
      </c>
      <c r="D55" s="6"/>
      <c r="E55" s="6"/>
      <c r="F55" s="6"/>
      <c r="G55" s="6"/>
      <c r="H55" s="6"/>
      <c r="I55" s="6"/>
      <c r="J55" s="6"/>
      <c r="K55" s="6"/>
      <c r="L55" s="6"/>
    </row>
    <row r="56" spans="1:12" hidden="1" outlineLevel="2">
      <c r="A56" s="4"/>
      <c r="B56" s="7"/>
      <c r="C56" s="4" t="s">
        <v>5</v>
      </c>
      <c r="D56" s="4"/>
      <c r="E56" s="4"/>
      <c r="F56" s="5" t="s">
        <v>6</v>
      </c>
      <c r="G56" s="4" t="s">
        <v>7</v>
      </c>
      <c r="H56" s="4"/>
      <c r="I56" s="4"/>
      <c r="J56" s="4" t="s">
        <v>8</v>
      </c>
      <c r="K56" s="4"/>
      <c r="L56" s="4"/>
    </row>
    <row r="57" spans="1:12" ht="38.25" hidden="1" outlineLevel="2">
      <c r="A57" s="4"/>
      <c r="B57" s="8"/>
      <c r="C57" s="9" t="s">
        <v>9</v>
      </c>
      <c r="D57" s="9" t="s">
        <v>10</v>
      </c>
      <c r="E57" s="9" t="s">
        <v>11</v>
      </c>
      <c r="F57" s="8"/>
      <c r="G57" s="9" t="s">
        <v>9</v>
      </c>
      <c r="H57" s="9" t="s">
        <v>10</v>
      </c>
      <c r="I57" s="9" t="s">
        <v>11</v>
      </c>
      <c r="J57" s="9" t="s">
        <v>9</v>
      </c>
      <c r="K57" s="9" t="s">
        <v>10</v>
      </c>
      <c r="L57" s="9" t="s">
        <v>11</v>
      </c>
    </row>
    <row r="58" spans="1:12" hidden="1" outlineLevel="2">
      <c r="A58" s="10" t="s">
        <v>12</v>
      </c>
      <c r="B58" s="11">
        <v>967.45830000000024</v>
      </c>
      <c r="C58" s="11">
        <f t="shared" ref="C58:C69" si="16">D58+E58</f>
        <v>179.04249999999999</v>
      </c>
      <c r="D58" s="11">
        <f>D52</f>
        <v>149.1</v>
      </c>
      <c r="E58" s="11">
        <f>359.31/12</f>
        <v>29.942499999999999</v>
      </c>
      <c r="F58" s="12">
        <f t="shared" ref="F58:F70" si="17">C58/B58</f>
        <v>0.18506482398259433</v>
      </c>
      <c r="G58" s="13">
        <f t="shared" ref="G58:G70" si="18">J58/C58</f>
        <v>1.9074093187371712</v>
      </c>
      <c r="H58" s="13">
        <f>H52</f>
        <v>1.96285</v>
      </c>
      <c r="I58" s="13">
        <f>I52</f>
        <v>1.63134</v>
      </c>
      <c r="J58" s="11">
        <f t="shared" ref="J58:J69" si="19">K58+L58</f>
        <v>341.50733294999998</v>
      </c>
      <c r="K58" s="11">
        <f t="shared" ref="K58:L69" si="20">H58*D58</f>
        <v>292.66093499999999</v>
      </c>
      <c r="L58" s="11">
        <f t="shared" si="20"/>
        <v>48.846397949999997</v>
      </c>
    </row>
    <row r="59" spans="1:12" hidden="1" outlineLevel="2">
      <c r="A59" s="10" t="s">
        <v>13</v>
      </c>
      <c r="B59" s="11">
        <v>870.98299999999995</v>
      </c>
      <c r="C59" s="11">
        <f t="shared" si="16"/>
        <v>179.04249999999999</v>
      </c>
      <c r="D59" s="11">
        <f t="shared" ref="D59:E69" si="21">D58</f>
        <v>149.1</v>
      </c>
      <c r="E59" s="11">
        <f t="shared" si="21"/>
        <v>29.942499999999999</v>
      </c>
      <c r="F59" s="12">
        <f t="shared" si="17"/>
        <v>0.20556371364309062</v>
      </c>
      <c r="G59" s="13">
        <f t="shared" si="18"/>
        <v>1.9074093187371712</v>
      </c>
      <c r="H59" s="13">
        <f t="shared" ref="H59:I63" si="22">H58</f>
        <v>1.96285</v>
      </c>
      <c r="I59" s="13">
        <f t="shared" si="22"/>
        <v>1.63134</v>
      </c>
      <c r="J59" s="11">
        <f t="shared" si="19"/>
        <v>341.50733294999998</v>
      </c>
      <c r="K59" s="11">
        <f t="shared" si="20"/>
        <v>292.66093499999999</v>
      </c>
      <c r="L59" s="11">
        <f t="shared" si="20"/>
        <v>48.846397949999997</v>
      </c>
    </row>
    <row r="60" spans="1:12" hidden="1" outlineLevel="2">
      <c r="A60" s="10" t="s">
        <v>14</v>
      </c>
      <c r="B60" s="11">
        <v>766.9169999999998</v>
      </c>
      <c r="C60" s="11">
        <f t="shared" si="16"/>
        <v>179.04249999999999</v>
      </c>
      <c r="D60" s="11">
        <f t="shared" si="21"/>
        <v>149.1</v>
      </c>
      <c r="E60" s="11">
        <f t="shared" si="21"/>
        <v>29.942499999999999</v>
      </c>
      <c r="F60" s="12">
        <f t="shared" si="17"/>
        <v>0.23345746671412948</v>
      </c>
      <c r="G60" s="13">
        <f t="shared" si="18"/>
        <v>1.9074093187371712</v>
      </c>
      <c r="H60" s="13">
        <f t="shared" si="22"/>
        <v>1.96285</v>
      </c>
      <c r="I60" s="13">
        <f t="shared" si="22"/>
        <v>1.63134</v>
      </c>
      <c r="J60" s="11">
        <f t="shared" si="19"/>
        <v>341.50733294999998</v>
      </c>
      <c r="K60" s="11">
        <f t="shared" si="20"/>
        <v>292.66093499999999</v>
      </c>
      <c r="L60" s="11">
        <f t="shared" si="20"/>
        <v>48.846397949999997</v>
      </c>
    </row>
    <row r="61" spans="1:12" hidden="1" outlineLevel="2">
      <c r="A61" s="10" t="s">
        <v>15</v>
      </c>
      <c r="B61" s="11">
        <v>760.92499999999995</v>
      </c>
      <c r="C61" s="11">
        <f t="shared" si="16"/>
        <v>179.04249999999999</v>
      </c>
      <c r="D61" s="11">
        <f t="shared" si="21"/>
        <v>149.1</v>
      </c>
      <c r="E61" s="11">
        <f t="shared" si="21"/>
        <v>29.942499999999999</v>
      </c>
      <c r="F61" s="12">
        <f t="shared" si="17"/>
        <v>0.23529585701613168</v>
      </c>
      <c r="G61" s="13">
        <f t="shared" si="18"/>
        <v>1.9074093187371712</v>
      </c>
      <c r="H61" s="13">
        <f t="shared" si="22"/>
        <v>1.96285</v>
      </c>
      <c r="I61" s="13">
        <f t="shared" si="22"/>
        <v>1.63134</v>
      </c>
      <c r="J61" s="11">
        <f t="shared" si="19"/>
        <v>341.50733294999998</v>
      </c>
      <c r="K61" s="11">
        <f t="shared" si="20"/>
        <v>292.66093499999999</v>
      </c>
      <c r="L61" s="11">
        <f t="shared" si="20"/>
        <v>48.846397949999997</v>
      </c>
    </row>
    <row r="62" spans="1:12" hidden="1" outlineLevel="2">
      <c r="A62" s="10" t="s">
        <v>16</v>
      </c>
      <c r="B62" s="11">
        <v>701.33709999999996</v>
      </c>
      <c r="C62" s="11">
        <f t="shared" si="16"/>
        <v>179.04249999999999</v>
      </c>
      <c r="D62" s="11">
        <f t="shared" si="21"/>
        <v>149.1</v>
      </c>
      <c r="E62" s="11">
        <f t="shared" si="21"/>
        <v>29.942499999999999</v>
      </c>
      <c r="F62" s="12">
        <f t="shared" si="17"/>
        <v>0.25528736466386848</v>
      </c>
      <c r="G62" s="13">
        <f t="shared" si="18"/>
        <v>1.9074093187371712</v>
      </c>
      <c r="H62" s="13">
        <f t="shared" si="22"/>
        <v>1.96285</v>
      </c>
      <c r="I62" s="13">
        <f t="shared" si="22"/>
        <v>1.63134</v>
      </c>
      <c r="J62" s="11">
        <f t="shared" si="19"/>
        <v>341.50733294999998</v>
      </c>
      <c r="K62" s="11">
        <f t="shared" si="20"/>
        <v>292.66093499999999</v>
      </c>
      <c r="L62" s="11">
        <f t="shared" si="20"/>
        <v>48.846397949999997</v>
      </c>
    </row>
    <row r="63" spans="1:12" hidden="1" outlineLevel="2">
      <c r="A63" s="10" t="s">
        <v>17</v>
      </c>
      <c r="B63" s="11">
        <v>671.27099999999973</v>
      </c>
      <c r="C63" s="11">
        <f t="shared" si="16"/>
        <v>179.04249999999999</v>
      </c>
      <c r="D63" s="11">
        <f t="shared" si="21"/>
        <v>149.1</v>
      </c>
      <c r="E63" s="11">
        <f t="shared" si="21"/>
        <v>29.942499999999999</v>
      </c>
      <c r="F63" s="12">
        <f t="shared" si="17"/>
        <v>0.26672163701396318</v>
      </c>
      <c r="G63" s="13">
        <f t="shared" si="18"/>
        <v>1.9074093187371712</v>
      </c>
      <c r="H63" s="13">
        <f t="shared" si="22"/>
        <v>1.96285</v>
      </c>
      <c r="I63" s="13">
        <f t="shared" si="22"/>
        <v>1.63134</v>
      </c>
      <c r="J63" s="11">
        <f t="shared" si="19"/>
        <v>341.50733294999998</v>
      </c>
      <c r="K63" s="11">
        <f t="shared" si="20"/>
        <v>292.66093499999999</v>
      </c>
      <c r="L63" s="11">
        <f t="shared" si="20"/>
        <v>48.846397949999997</v>
      </c>
    </row>
    <row r="64" spans="1:12" hidden="1" outlineLevel="2">
      <c r="A64" s="10" t="s">
        <v>18</v>
      </c>
      <c r="B64" s="11">
        <v>733.48</v>
      </c>
      <c r="C64" s="11">
        <f t="shared" si="16"/>
        <v>179.04249999999999</v>
      </c>
      <c r="D64" s="11">
        <f t="shared" si="21"/>
        <v>149.1</v>
      </c>
      <c r="E64" s="11">
        <f t="shared" si="21"/>
        <v>29.942499999999999</v>
      </c>
      <c r="F64" s="12">
        <f t="shared" si="17"/>
        <v>0.2441000436276381</v>
      </c>
      <c r="G64" s="13">
        <f t="shared" si="18"/>
        <v>2.1897058979102728</v>
      </c>
      <c r="H64" s="13">
        <f>H63*1.148</f>
        <v>2.2533517999999999</v>
      </c>
      <c r="I64" s="13">
        <f>I63*1.148</f>
        <v>1.8727783199999999</v>
      </c>
      <c r="J64" s="11">
        <f t="shared" si="19"/>
        <v>392.05041822659996</v>
      </c>
      <c r="K64" s="11">
        <f t="shared" si="20"/>
        <v>335.97475337999998</v>
      </c>
      <c r="L64" s="11">
        <f t="shared" si="20"/>
        <v>56.075664846599992</v>
      </c>
    </row>
    <row r="65" spans="1:12" hidden="1" outlineLevel="2">
      <c r="A65" s="10" t="s">
        <v>19</v>
      </c>
      <c r="B65" s="11">
        <v>806.66</v>
      </c>
      <c r="C65" s="11">
        <f t="shared" si="16"/>
        <v>179.04249999999999</v>
      </c>
      <c r="D65" s="11">
        <f t="shared" si="21"/>
        <v>149.1</v>
      </c>
      <c r="E65" s="11">
        <f t="shared" si="21"/>
        <v>29.942499999999999</v>
      </c>
      <c r="F65" s="12">
        <f t="shared" si="17"/>
        <v>0.22195534673840278</v>
      </c>
      <c r="G65" s="13">
        <f t="shared" si="18"/>
        <v>2.1897058979102728</v>
      </c>
      <c r="H65" s="13">
        <f t="shared" ref="H65:I69" si="23">H64</f>
        <v>2.2533517999999999</v>
      </c>
      <c r="I65" s="13">
        <f t="shared" si="23"/>
        <v>1.8727783199999999</v>
      </c>
      <c r="J65" s="11">
        <f t="shared" si="19"/>
        <v>392.05041822659996</v>
      </c>
      <c r="K65" s="11">
        <f t="shared" si="20"/>
        <v>335.97475337999998</v>
      </c>
      <c r="L65" s="11">
        <f t="shared" si="20"/>
        <v>56.075664846599992</v>
      </c>
    </row>
    <row r="66" spans="1:12" hidden="1" outlineLevel="2">
      <c r="A66" s="10" t="s">
        <v>20</v>
      </c>
      <c r="B66" s="11">
        <v>823.61599999999999</v>
      </c>
      <c r="C66" s="11">
        <f t="shared" si="16"/>
        <v>179.04249999999999</v>
      </c>
      <c r="D66" s="11">
        <f t="shared" si="21"/>
        <v>149.1</v>
      </c>
      <c r="E66" s="11">
        <f t="shared" si="21"/>
        <v>29.942499999999999</v>
      </c>
      <c r="F66" s="12">
        <f t="shared" si="17"/>
        <v>0.21738589342606263</v>
      </c>
      <c r="G66" s="13">
        <f t="shared" si="18"/>
        <v>2.1897058979102728</v>
      </c>
      <c r="H66" s="13">
        <f t="shared" si="23"/>
        <v>2.2533517999999999</v>
      </c>
      <c r="I66" s="13">
        <f t="shared" si="23"/>
        <v>1.8727783199999999</v>
      </c>
      <c r="J66" s="11">
        <f t="shared" si="19"/>
        <v>392.05041822659996</v>
      </c>
      <c r="K66" s="11">
        <f t="shared" si="20"/>
        <v>335.97475337999998</v>
      </c>
      <c r="L66" s="11">
        <f t="shared" si="20"/>
        <v>56.075664846599992</v>
      </c>
    </row>
    <row r="67" spans="1:12" hidden="1" outlineLevel="2">
      <c r="A67" s="10" t="s">
        <v>21</v>
      </c>
      <c r="B67" s="11">
        <v>939.6629999999999</v>
      </c>
      <c r="C67" s="11">
        <f t="shared" si="16"/>
        <v>179.04249999999999</v>
      </c>
      <c r="D67" s="11">
        <f t="shared" si="21"/>
        <v>149.1</v>
      </c>
      <c r="E67" s="11">
        <f t="shared" si="21"/>
        <v>29.942499999999999</v>
      </c>
      <c r="F67" s="12">
        <f t="shared" si="17"/>
        <v>0.19053905495906512</v>
      </c>
      <c r="G67" s="13">
        <f t="shared" si="18"/>
        <v>2.1897058979102728</v>
      </c>
      <c r="H67" s="13">
        <f t="shared" si="23"/>
        <v>2.2533517999999999</v>
      </c>
      <c r="I67" s="13">
        <f t="shared" si="23"/>
        <v>1.8727783199999999</v>
      </c>
      <c r="J67" s="11">
        <f t="shared" si="19"/>
        <v>392.05041822659996</v>
      </c>
      <c r="K67" s="11">
        <f t="shared" si="20"/>
        <v>335.97475337999998</v>
      </c>
      <c r="L67" s="11">
        <f t="shared" si="20"/>
        <v>56.075664846599992</v>
      </c>
    </row>
    <row r="68" spans="1:12" hidden="1" outlineLevel="2">
      <c r="A68" s="10" t="s">
        <v>22</v>
      </c>
      <c r="B68" s="11">
        <v>1058.1099999999999</v>
      </c>
      <c r="C68" s="11">
        <f t="shared" si="16"/>
        <v>179.04249999999999</v>
      </c>
      <c r="D68" s="11">
        <f t="shared" si="21"/>
        <v>149.1</v>
      </c>
      <c r="E68" s="11">
        <f t="shared" si="21"/>
        <v>29.942499999999999</v>
      </c>
      <c r="F68" s="12">
        <f t="shared" si="17"/>
        <v>0.16920972299666387</v>
      </c>
      <c r="G68" s="13">
        <f t="shared" si="18"/>
        <v>2.1897058979102728</v>
      </c>
      <c r="H68" s="13">
        <f t="shared" si="23"/>
        <v>2.2533517999999999</v>
      </c>
      <c r="I68" s="13">
        <f t="shared" si="23"/>
        <v>1.8727783199999999</v>
      </c>
      <c r="J68" s="11">
        <f t="shared" si="19"/>
        <v>392.05041822659996</v>
      </c>
      <c r="K68" s="11">
        <f t="shared" si="20"/>
        <v>335.97475337999998</v>
      </c>
      <c r="L68" s="11">
        <f t="shared" si="20"/>
        <v>56.075664846599992</v>
      </c>
    </row>
    <row r="69" spans="1:12" hidden="1" outlineLevel="2">
      <c r="A69" s="10" t="s">
        <v>23</v>
      </c>
      <c r="B69" s="11">
        <v>1113.5430000000001</v>
      </c>
      <c r="C69" s="11">
        <f t="shared" si="16"/>
        <v>179.04249999999999</v>
      </c>
      <c r="D69" s="11">
        <f t="shared" si="21"/>
        <v>149.1</v>
      </c>
      <c r="E69" s="11">
        <f t="shared" si="21"/>
        <v>29.942499999999999</v>
      </c>
      <c r="F69" s="12">
        <f t="shared" si="17"/>
        <v>0.16078633694432992</v>
      </c>
      <c r="G69" s="13">
        <f t="shared" si="18"/>
        <v>2.1897058979102728</v>
      </c>
      <c r="H69" s="13">
        <f t="shared" si="23"/>
        <v>2.2533517999999999</v>
      </c>
      <c r="I69" s="13">
        <f t="shared" si="23"/>
        <v>1.8727783199999999</v>
      </c>
      <c r="J69" s="11">
        <f t="shared" si="19"/>
        <v>392.05041822659996</v>
      </c>
      <c r="K69" s="11">
        <f t="shared" si="20"/>
        <v>335.97475337999998</v>
      </c>
      <c r="L69" s="11">
        <f t="shared" si="20"/>
        <v>56.075664846599992</v>
      </c>
    </row>
    <row r="70" spans="1:12" hidden="1" outlineLevel="2">
      <c r="A70" s="14" t="s">
        <v>30</v>
      </c>
      <c r="B70" s="15">
        <f>SUM(B58:B69)</f>
        <v>10213.963399999999</v>
      </c>
      <c r="C70" s="15">
        <f>SUM(C58:C69)</f>
        <v>2148.5099999999998</v>
      </c>
      <c r="D70" s="15">
        <f>SUM(D58:D69)</f>
        <v>1789.1999999999996</v>
      </c>
      <c r="E70" s="15">
        <f>SUM(E58:E69)</f>
        <v>359.31</v>
      </c>
      <c r="F70" s="16">
        <f t="shared" si="17"/>
        <v>0.21035027401801734</v>
      </c>
      <c r="G70" s="17">
        <f t="shared" si="18"/>
        <v>2.0485576083237218</v>
      </c>
      <c r="H70" s="17">
        <f>K70/D70</f>
        <v>2.1081009000000006</v>
      </c>
      <c r="I70" s="17">
        <f>L70/E70</f>
        <v>1.7520591599999999</v>
      </c>
      <c r="J70" s="15">
        <f>SUM(J58:J69)</f>
        <v>4401.3465070595994</v>
      </c>
      <c r="K70" s="15">
        <f>SUM(K58:K69)</f>
        <v>3771.81413028</v>
      </c>
      <c r="L70" s="15">
        <f>SUM(L58:L69)</f>
        <v>629.53237677959999</v>
      </c>
    </row>
    <row r="71" spans="1:12" hidden="1" outlineLevel="2">
      <c r="A71" s="14"/>
      <c r="B71" s="22"/>
      <c r="C71" s="15"/>
      <c r="D71" s="15"/>
      <c r="E71" s="15"/>
      <c r="F71" s="16"/>
      <c r="G71" s="17"/>
      <c r="H71" s="17"/>
      <c r="I71" s="17"/>
      <c r="J71" s="15"/>
      <c r="K71" s="15"/>
      <c r="L71" s="15"/>
    </row>
    <row r="72" spans="1:12" collapsed="1">
      <c r="A72" s="4" t="s">
        <v>2</v>
      </c>
      <c r="B72" s="5" t="s">
        <v>3</v>
      </c>
      <c r="C72" s="6" t="s">
        <v>31</v>
      </c>
      <c r="D72" s="6"/>
      <c r="E72" s="6"/>
      <c r="F72" s="6"/>
      <c r="G72" s="6"/>
      <c r="H72" s="6"/>
      <c r="I72" s="6"/>
      <c r="J72" s="6"/>
      <c r="K72" s="6"/>
      <c r="L72" s="6"/>
    </row>
    <row r="73" spans="1:12">
      <c r="A73" s="4"/>
      <c r="B73" s="7"/>
      <c r="C73" s="4" t="s">
        <v>5</v>
      </c>
      <c r="D73" s="4"/>
      <c r="E73" s="4"/>
      <c r="F73" s="5" t="s">
        <v>6</v>
      </c>
      <c r="G73" s="4" t="s">
        <v>7</v>
      </c>
      <c r="H73" s="4"/>
      <c r="I73" s="4"/>
      <c r="J73" s="4" t="s">
        <v>8</v>
      </c>
      <c r="K73" s="4"/>
      <c r="L73" s="4"/>
    </row>
    <row r="74" spans="1:12" ht="38.25">
      <c r="A74" s="4"/>
      <c r="B74" s="8"/>
      <c r="C74" s="9" t="s">
        <v>9</v>
      </c>
      <c r="D74" s="9" t="s">
        <v>10</v>
      </c>
      <c r="E74" s="9" t="s">
        <v>11</v>
      </c>
      <c r="F74" s="8"/>
      <c r="G74" s="9" t="s">
        <v>9</v>
      </c>
      <c r="H74" s="9" t="s">
        <v>10</v>
      </c>
      <c r="I74" s="9" t="s">
        <v>11</v>
      </c>
      <c r="J74" s="9" t="s">
        <v>9</v>
      </c>
      <c r="K74" s="9" t="s">
        <v>10</v>
      </c>
      <c r="L74" s="9" t="s">
        <v>11</v>
      </c>
    </row>
    <row r="75" spans="1:12">
      <c r="A75" s="10" t="s">
        <v>12</v>
      </c>
      <c r="B75" s="11">
        <f>'[1]Энергосбыт объемы'!$D51</f>
        <v>799.14</v>
      </c>
      <c r="C75" s="11">
        <f t="shared" ref="C75:C86" si="24">D75+E75</f>
        <v>354.51300000000003</v>
      </c>
      <c r="D75" s="11">
        <v>155.5</v>
      </c>
      <c r="E75" s="11">
        <v>199.01300000000001</v>
      </c>
      <c r="F75" s="12">
        <f t="shared" ref="F75:F87" si="25">C75/B75</f>
        <v>0.44361813949996248</v>
      </c>
      <c r="G75" s="13">
        <f t="shared" ref="G75:G87" si="26">J75/C75</f>
        <v>1.7024366095178454</v>
      </c>
      <c r="H75" s="13">
        <v>1.8901699999999999</v>
      </c>
      <c r="I75" s="13">
        <v>1.55575</v>
      </c>
      <c r="J75" s="11">
        <f t="shared" ref="J75:J86" si="27">K75+L75</f>
        <v>603.53590974999997</v>
      </c>
      <c r="K75" s="11">
        <f t="shared" ref="K75:L86" si="28">H75*D75</f>
        <v>293.92143499999997</v>
      </c>
      <c r="L75" s="11">
        <f t="shared" si="28"/>
        <v>309.61447475</v>
      </c>
    </row>
    <row r="76" spans="1:12">
      <c r="A76" s="10" t="s">
        <v>13</v>
      </c>
      <c r="B76" s="11">
        <f>'[1]Энергосбыт объемы'!E51</f>
        <v>741.65899999999999</v>
      </c>
      <c r="C76" s="11">
        <f t="shared" si="24"/>
        <v>198.34699999999998</v>
      </c>
      <c r="D76" s="11">
        <v>155.19999999999999</v>
      </c>
      <c r="E76" s="11">
        <v>43.146999999999998</v>
      </c>
      <c r="F76" s="12">
        <f t="shared" si="25"/>
        <v>0.267436921819866</v>
      </c>
      <c r="G76" s="13">
        <f t="shared" si="26"/>
        <v>1.9409442050043613</v>
      </c>
      <c r="H76" s="13">
        <v>2.0126300000000001</v>
      </c>
      <c r="I76" s="13">
        <v>1.68309</v>
      </c>
      <c r="J76" s="11">
        <f t="shared" si="27"/>
        <v>384.98046023000001</v>
      </c>
      <c r="K76" s="11">
        <f t="shared" si="28"/>
        <v>312.36017600000002</v>
      </c>
      <c r="L76" s="11">
        <f t="shared" si="28"/>
        <v>72.620284229999996</v>
      </c>
    </row>
    <row r="77" spans="1:12">
      <c r="A77" s="10" t="s">
        <v>14</v>
      </c>
      <c r="B77" s="11">
        <f>'[1]Энергосбыт объемы'!F51</f>
        <v>766.92200000000003</v>
      </c>
      <c r="C77" s="11">
        <f t="shared" si="24"/>
        <v>204.77799999999999</v>
      </c>
      <c r="D77" s="11">
        <v>155.19999999999999</v>
      </c>
      <c r="E77" s="11">
        <v>49.578000000000003</v>
      </c>
      <c r="F77" s="12">
        <f t="shared" si="25"/>
        <v>0.26701281225470125</v>
      </c>
      <c r="G77" s="13">
        <f t="shared" si="26"/>
        <v>1.9777969936223618</v>
      </c>
      <c r="H77" s="13">
        <v>2.05714</v>
      </c>
      <c r="I77" s="13">
        <v>1.72942</v>
      </c>
      <c r="J77" s="11">
        <f t="shared" si="27"/>
        <v>405.00931276</v>
      </c>
      <c r="K77" s="11">
        <f t="shared" si="28"/>
        <v>319.26812799999999</v>
      </c>
      <c r="L77" s="11">
        <f t="shared" si="28"/>
        <v>85.74118476000001</v>
      </c>
    </row>
    <row r="78" spans="1:12">
      <c r="A78" s="10" t="s">
        <v>15</v>
      </c>
      <c r="B78" s="11">
        <f>'[1]Энергосбыт объемы'!G51</f>
        <v>674.01700000000005</v>
      </c>
      <c r="C78" s="11">
        <f t="shared" si="24"/>
        <v>207.69499999999999</v>
      </c>
      <c r="D78" s="11">
        <v>155.19999999999999</v>
      </c>
      <c r="E78" s="11">
        <v>52.494999999999997</v>
      </c>
      <c r="F78" s="12">
        <f t="shared" si="25"/>
        <v>0.30814504678665372</v>
      </c>
      <c r="G78" s="13">
        <f t="shared" si="26"/>
        <v>1.9092589513469267</v>
      </c>
      <c r="H78" s="13">
        <v>1.99275</v>
      </c>
      <c r="I78" s="13">
        <v>1.66242</v>
      </c>
      <c r="J78" s="11">
        <f t="shared" si="27"/>
        <v>396.54353789999993</v>
      </c>
      <c r="K78" s="11">
        <f t="shared" si="28"/>
        <v>309.27479999999997</v>
      </c>
      <c r="L78" s="11">
        <f t="shared" si="28"/>
        <v>87.268737899999991</v>
      </c>
    </row>
    <row r="79" spans="1:12">
      <c r="A79" s="10" t="s">
        <v>16</v>
      </c>
      <c r="B79" s="11">
        <f>'[1]Энергосбыт объемы'!H51</f>
        <v>616.03499999999997</v>
      </c>
      <c r="C79" s="11">
        <f t="shared" si="24"/>
        <v>156.60499999999999</v>
      </c>
      <c r="D79" s="11">
        <v>155.19999999999999</v>
      </c>
      <c r="E79" s="11">
        <v>1.405</v>
      </c>
      <c r="F79" s="12">
        <f t="shared" si="25"/>
        <v>0.25421445210093579</v>
      </c>
      <c r="G79" s="13">
        <f t="shared" si="26"/>
        <v>1.9047659024296795</v>
      </c>
      <c r="H79" s="13">
        <v>1.9077599999999999</v>
      </c>
      <c r="I79" s="13">
        <v>1.57403</v>
      </c>
      <c r="J79" s="11">
        <f t="shared" si="27"/>
        <v>298.29586414999994</v>
      </c>
      <c r="K79" s="11">
        <f t="shared" si="28"/>
        <v>296.08435199999997</v>
      </c>
      <c r="L79" s="11">
        <f t="shared" si="28"/>
        <v>2.2115121499999999</v>
      </c>
    </row>
    <row r="80" spans="1:12">
      <c r="A80" s="10" t="s">
        <v>17</v>
      </c>
      <c r="B80" s="11">
        <f>'[1]Энергосбыт объемы'!I51</f>
        <v>672.93</v>
      </c>
      <c r="C80" s="11">
        <f t="shared" si="24"/>
        <v>111.03400000000001</v>
      </c>
      <c r="D80" s="11">
        <v>111.03400000000001</v>
      </c>
      <c r="E80" s="11">
        <v>0</v>
      </c>
      <c r="F80" s="12">
        <f t="shared" si="25"/>
        <v>0.16500081732126673</v>
      </c>
      <c r="G80" s="13">
        <f t="shared" si="26"/>
        <v>2.0484599999999999</v>
      </c>
      <c r="H80" s="13">
        <v>2.0484599999999999</v>
      </c>
      <c r="I80" s="13">
        <v>0</v>
      </c>
      <c r="J80" s="11">
        <f t="shared" si="27"/>
        <v>227.44870764000001</v>
      </c>
      <c r="K80" s="11">
        <f t="shared" si="28"/>
        <v>227.44870764000001</v>
      </c>
      <c r="L80" s="11">
        <f t="shared" si="28"/>
        <v>0</v>
      </c>
    </row>
    <row r="81" spans="1:12">
      <c r="A81" s="10" t="s">
        <v>18</v>
      </c>
      <c r="B81" s="11">
        <f>'[1]Энергосбыт объемы'!J51</f>
        <v>536.51599999999996</v>
      </c>
      <c r="C81" s="11">
        <f t="shared" si="24"/>
        <v>174.45999999999998</v>
      </c>
      <c r="D81" s="11">
        <v>155.19999999999999</v>
      </c>
      <c r="E81" s="11">
        <v>19.260000000000002</v>
      </c>
      <c r="F81" s="12">
        <f t="shared" si="25"/>
        <v>0.32517203587591048</v>
      </c>
      <c r="G81" s="13">
        <f t="shared" si="26"/>
        <v>1.9782222389086326</v>
      </c>
      <c r="H81" s="13">
        <v>1.9918100000000001</v>
      </c>
      <c r="I81" s="13">
        <v>1.86873</v>
      </c>
      <c r="J81" s="11">
        <f t="shared" si="27"/>
        <v>345.12065180000002</v>
      </c>
      <c r="K81" s="11">
        <f t="shared" si="28"/>
        <v>309.12891200000001</v>
      </c>
      <c r="L81" s="11">
        <f t="shared" si="28"/>
        <v>35.991739800000005</v>
      </c>
    </row>
    <row r="82" spans="1:12">
      <c r="A82" s="10" t="s">
        <v>19</v>
      </c>
      <c r="B82" s="11">
        <f>'[1]Энергосбыт объемы'!K51</f>
        <v>621.98500000000001</v>
      </c>
      <c r="C82" s="11">
        <f t="shared" si="24"/>
        <v>177.011</v>
      </c>
      <c r="D82" s="11">
        <v>155.19999999999999</v>
      </c>
      <c r="E82" s="11">
        <v>21.811</v>
      </c>
      <c r="F82" s="12">
        <f t="shared" si="25"/>
        <v>0.28459046440026686</v>
      </c>
      <c r="G82" s="13">
        <f t="shared" si="26"/>
        <v>1.8357104673720845</v>
      </c>
      <c r="H82" s="13">
        <v>1.8513900000000001</v>
      </c>
      <c r="I82" s="13">
        <v>1.72414</v>
      </c>
      <c r="J82" s="11">
        <f t="shared" si="27"/>
        <v>324.94094554000003</v>
      </c>
      <c r="K82" s="11">
        <f t="shared" si="28"/>
        <v>287.33572800000002</v>
      </c>
      <c r="L82" s="11">
        <f t="shared" si="28"/>
        <v>37.605217539999998</v>
      </c>
    </row>
    <row r="83" spans="1:12">
      <c r="A83" s="10" t="s">
        <v>20</v>
      </c>
      <c r="B83" s="11">
        <f>'[1]Энергосбыт объемы'!L51</f>
        <v>694.61500000000001</v>
      </c>
      <c r="C83" s="11">
        <f t="shared" si="24"/>
        <v>92.32</v>
      </c>
      <c r="D83" s="11">
        <v>92.32</v>
      </c>
      <c r="E83" s="11"/>
      <c r="F83" s="12">
        <f t="shared" si="25"/>
        <v>0.13290815775645501</v>
      </c>
      <c r="G83" s="13">
        <f t="shared" si="26"/>
        <v>2.0982599999999998</v>
      </c>
      <c r="H83" s="13">
        <v>2.0982599999999998</v>
      </c>
      <c r="I83" s="13"/>
      <c r="J83" s="11">
        <f t="shared" si="27"/>
        <v>193.71136319999997</v>
      </c>
      <c r="K83" s="11">
        <f t="shared" si="28"/>
        <v>193.71136319999997</v>
      </c>
      <c r="L83" s="11">
        <f t="shared" si="28"/>
        <v>0</v>
      </c>
    </row>
    <row r="84" spans="1:12">
      <c r="A84" s="10" t="s">
        <v>21</v>
      </c>
      <c r="B84" s="11">
        <f>'[1]Энергосбыт объемы'!M51</f>
        <v>807.43200000000002</v>
      </c>
      <c r="C84" s="11">
        <f t="shared" si="24"/>
        <v>314.745</v>
      </c>
      <c r="D84" s="11">
        <v>155.19999999999999</v>
      </c>
      <c r="E84" s="11">
        <v>159.54499999999999</v>
      </c>
      <c r="F84" s="12">
        <f t="shared" si="25"/>
        <v>0.38980991588146124</v>
      </c>
      <c r="G84" s="13">
        <f t="shared" si="26"/>
        <v>2.0168831902015918</v>
      </c>
      <c r="H84" s="13">
        <v>2.0779700000000001</v>
      </c>
      <c r="I84" s="13">
        <v>1.95746</v>
      </c>
      <c r="J84" s="11">
        <f t="shared" si="27"/>
        <v>634.80389969999999</v>
      </c>
      <c r="K84" s="11">
        <f t="shared" si="28"/>
        <v>322.500944</v>
      </c>
      <c r="L84" s="11">
        <f t="shared" si="28"/>
        <v>312.30295569999998</v>
      </c>
    </row>
    <row r="85" spans="1:12">
      <c r="A85" s="10" t="s">
        <v>22</v>
      </c>
      <c r="B85" s="11">
        <f>'[1]Энергосбыт объемы'!N51</f>
        <v>801.72400000000005</v>
      </c>
      <c r="C85" s="11">
        <f t="shared" si="24"/>
        <v>203.43199999999999</v>
      </c>
      <c r="D85" s="11">
        <v>155.19999999999999</v>
      </c>
      <c r="E85" s="11">
        <v>48.231999999999999</v>
      </c>
      <c r="F85" s="12">
        <f t="shared" si="25"/>
        <v>0.25374318343968744</v>
      </c>
      <c r="G85" s="13">
        <f t="shared" si="26"/>
        <v>2.062508196940501</v>
      </c>
      <c r="H85" s="13">
        <v>2.0909900000000001</v>
      </c>
      <c r="I85" s="13">
        <v>1.9708600000000001</v>
      </c>
      <c r="J85" s="11">
        <f>K85+L85</f>
        <v>419.58016751999997</v>
      </c>
      <c r="K85" s="11">
        <f t="shared" si="28"/>
        <v>324.52164799999997</v>
      </c>
      <c r="L85" s="11">
        <f>I85*E85</f>
        <v>95.058519520000004</v>
      </c>
    </row>
    <row r="86" spans="1:12">
      <c r="A86" s="10" t="s">
        <v>23</v>
      </c>
      <c r="B86" s="11">
        <f>'[1]Энергосбыт объемы'!O51</f>
        <v>845.06399999999996</v>
      </c>
      <c r="C86" s="11">
        <f t="shared" si="24"/>
        <v>247.16300000000001</v>
      </c>
      <c r="D86" s="11">
        <v>155.30000000000001</v>
      </c>
      <c r="E86" s="11">
        <v>91.863</v>
      </c>
      <c r="F86" s="12">
        <f t="shared" si="25"/>
        <v>0.29247843950280689</v>
      </c>
      <c r="G86" s="13">
        <f t="shared" si="26"/>
        <v>1.8980608380704231</v>
      </c>
      <c r="H86" s="13">
        <v>1.9443299999999999</v>
      </c>
      <c r="I86" s="13">
        <v>1.8198399999999999</v>
      </c>
      <c r="J86" s="11">
        <f t="shared" si="27"/>
        <v>469.13041092000003</v>
      </c>
      <c r="K86" s="11">
        <f t="shared" si="28"/>
        <v>301.95444900000001</v>
      </c>
      <c r="L86" s="11">
        <f t="shared" si="28"/>
        <v>167.17596191999999</v>
      </c>
    </row>
    <row r="87" spans="1:12">
      <c r="A87" s="14" t="s">
        <v>30</v>
      </c>
      <c r="B87" s="15">
        <f>SUM(B75:B86)</f>
        <v>8578.0389999999989</v>
      </c>
      <c r="C87" s="15">
        <f>SUM(C75:C86)</f>
        <v>2442.1030000000001</v>
      </c>
      <c r="D87" s="15">
        <f>SUM(D75:D86)</f>
        <v>1755.7539999999999</v>
      </c>
      <c r="E87" s="15">
        <f>SUM(E75:E86)</f>
        <v>686.34899999999993</v>
      </c>
      <c r="F87" s="16">
        <f t="shared" si="25"/>
        <v>0.28469245709887775</v>
      </c>
      <c r="G87" s="17">
        <f t="shared" si="26"/>
        <v>1.9258406509103012</v>
      </c>
      <c r="H87" s="17">
        <f>K87/D87</f>
        <v>1.9920277230409271</v>
      </c>
      <c r="I87" s="17">
        <f>L87/E87</f>
        <v>1.7565270558709927</v>
      </c>
      <c r="J87" s="15">
        <f>SUM(J75:J86)</f>
        <v>4703.1012311099994</v>
      </c>
      <c r="K87" s="15">
        <f>SUM(K75:K86)</f>
        <v>3497.5106428399999</v>
      </c>
      <c r="L87" s="15">
        <f>SUM(L75:L86)</f>
        <v>1205.5905882699999</v>
      </c>
    </row>
  </sheetData>
  <mergeCells count="37">
    <mergeCell ref="A72:A74"/>
    <mergeCell ref="B72:B74"/>
    <mergeCell ref="C72:L72"/>
    <mergeCell ref="C73:E73"/>
    <mergeCell ref="F73:F74"/>
    <mergeCell ref="G73:I73"/>
    <mergeCell ref="J73:L73"/>
    <mergeCell ref="A55:A57"/>
    <mergeCell ref="B55:B57"/>
    <mergeCell ref="C55:L55"/>
    <mergeCell ref="C56:E56"/>
    <mergeCell ref="F56:F57"/>
    <mergeCell ref="G56:I56"/>
    <mergeCell ref="J56:L56"/>
    <mergeCell ref="A38:A40"/>
    <mergeCell ref="B38:B40"/>
    <mergeCell ref="C38:L38"/>
    <mergeCell ref="C39:E39"/>
    <mergeCell ref="F39:F40"/>
    <mergeCell ref="G39:I39"/>
    <mergeCell ref="J39:L39"/>
    <mergeCell ref="A21:A23"/>
    <mergeCell ref="B21:B23"/>
    <mergeCell ref="C21:L21"/>
    <mergeCell ref="C22:E22"/>
    <mergeCell ref="F22:F23"/>
    <mergeCell ref="G22:I22"/>
    <mergeCell ref="J22:L22"/>
    <mergeCell ref="A1:L1"/>
    <mergeCell ref="A2:L2"/>
    <mergeCell ref="A4:A6"/>
    <mergeCell ref="B4:B6"/>
    <mergeCell ref="C4:L4"/>
    <mergeCell ref="C5:E5"/>
    <mergeCell ref="F5:F6"/>
    <mergeCell ref="G5:I5"/>
    <mergeCell ref="J5:L5"/>
  </mergeCells>
  <pageMargins left="0.49" right="0.17" top="0.23" bottom="0.24" header="0.16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siz-sgeo-04</dc:creator>
  <cp:lastModifiedBy>siz-sgeo-04</cp:lastModifiedBy>
  <dcterms:created xsi:type="dcterms:W3CDTF">2016-01-19T06:19:35Z</dcterms:created>
  <dcterms:modified xsi:type="dcterms:W3CDTF">2016-01-19T06:20:52Z</dcterms:modified>
</cp:coreProperties>
</file>